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saoka\Desktop\"/>
    </mc:Choice>
  </mc:AlternateContent>
  <xr:revisionPtr revIDLastSave="0" documentId="13_ncr:1_{489B13CF-12F4-41D2-AC17-C2C988D5EFBD}" xr6:coauthVersionLast="45" xr6:coauthVersionMax="45" xr10:uidLastSave="{00000000-0000-0000-0000-000000000000}"/>
  <bookViews>
    <workbookView xWindow="-120" yWindow="-120" windowWidth="20730" windowHeight="11160" firstSheet="1" activeTab="5" xr2:uid="{00000000-000D-0000-FFFF-FFFF00000000}"/>
  </bookViews>
  <sheets>
    <sheet name="定数" sheetId="29" state="hidden" r:id="rId1"/>
    <sheet name="検証シート　FIB1.27" sheetId="33" r:id="rId2"/>
    <sheet name="検証シート　FIB1.5" sheetId="35" r:id="rId3"/>
    <sheet name="検証シート　FIB2.0" sheetId="36" r:id="rId4"/>
    <sheet name="画像" sheetId="26" r:id="rId5"/>
    <sheet name="my気づき" sheetId="9" r:id="rId6"/>
    <sheet name="検証終了通貨" sheetId="10" r:id="rId7"/>
    <sheet name="気づき例" sheetId="34" r:id="rId8"/>
    <sheet name="テンプレ" sheetId="1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08" i="36" l="1"/>
  <c r="T108" i="36"/>
  <c r="W108" i="36" s="1"/>
  <c r="R108" i="36"/>
  <c r="M108" i="36"/>
  <c r="K108" i="36"/>
  <c r="W107" i="36"/>
  <c r="V107" i="36"/>
  <c r="T107" i="36"/>
  <c r="R107" i="36"/>
  <c r="Z107" i="36" s="1"/>
  <c r="M107" i="36"/>
  <c r="K107" i="36"/>
  <c r="V106" i="36"/>
  <c r="T106" i="36"/>
  <c r="W106" i="36" s="1"/>
  <c r="R106" i="36"/>
  <c r="C107" i="36" s="1"/>
  <c r="X107" i="36" s="1"/>
  <c r="Y107" i="36" s="1"/>
  <c r="M106" i="36"/>
  <c r="K106" i="36"/>
  <c r="V105" i="36"/>
  <c r="T105" i="36"/>
  <c r="W105" i="36" s="1"/>
  <c r="R105" i="36"/>
  <c r="C106" i="36" s="1"/>
  <c r="X106" i="36" s="1"/>
  <c r="Y106" i="36" s="1"/>
  <c r="M105" i="36"/>
  <c r="K105" i="36"/>
  <c r="V104" i="36"/>
  <c r="T104" i="36"/>
  <c r="W104" i="36" s="1"/>
  <c r="R104" i="36"/>
  <c r="M104" i="36"/>
  <c r="K104" i="36"/>
  <c r="W103" i="36"/>
  <c r="V103" i="36"/>
  <c r="T103" i="36"/>
  <c r="R103" i="36"/>
  <c r="Z103" i="36" s="1"/>
  <c r="M103" i="36"/>
  <c r="K103" i="36"/>
  <c r="V102" i="36"/>
  <c r="T102" i="36"/>
  <c r="W102" i="36" s="1"/>
  <c r="R102" i="36"/>
  <c r="C103" i="36" s="1"/>
  <c r="X103" i="36" s="1"/>
  <c r="Y103" i="36" s="1"/>
  <c r="M102" i="36"/>
  <c r="K102" i="36"/>
  <c r="V101" i="36"/>
  <c r="T101" i="36"/>
  <c r="W101" i="36" s="1"/>
  <c r="R101" i="36"/>
  <c r="C102" i="36" s="1"/>
  <c r="X102" i="36" s="1"/>
  <c r="Y102" i="36" s="1"/>
  <c r="M101" i="36"/>
  <c r="K101" i="36"/>
  <c r="V100" i="36"/>
  <c r="T100" i="36"/>
  <c r="W100" i="36" s="1"/>
  <c r="R100" i="36"/>
  <c r="M100" i="36"/>
  <c r="K100" i="36"/>
  <c r="W99" i="36"/>
  <c r="V99" i="36"/>
  <c r="T99" i="36"/>
  <c r="R99" i="36"/>
  <c r="Z99" i="36" s="1"/>
  <c r="M99" i="36"/>
  <c r="K99" i="36"/>
  <c r="V98" i="36"/>
  <c r="T98" i="36"/>
  <c r="W98" i="36" s="1"/>
  <c r="R98" i="36"/>
  <c r="C99" i="36" s="1"/>
  <c r="X99" i="36" s="1"/>
  <c r="Y99" i="36" s="1"/>
  <c r="M98" i="36"/>
  <c r="K98" i="36"/>
  <c r="V97" i="36"/>
  <c r="T97" i="36"/>
  <c r="W97" i="36" s="1"/>
  <c r="R97" i="36"/>
  <c r="C98" i="36" s="1"/>
  <c r="X98" i="36" s="1"/>
  <c r="Y98" i="36" s="1"/>
  <c r="M97" i="36"/>
  <c r="K97" i="36"/>
  <c r="V96" i="36"/>
  <c r="T96" i="36"/>
  <c r="W96" i="36" s="1"/>
  <c r="R96" i="36"/>
  <c r="M96" i="36"/>
  <c r="K96" i="36"/>
  <c r="W95" i="36"/>
  <c r="V95" i="36"/>
  <c r="T95" i="36"/>
  <c r="R95" i="36"/>
  <c r="Z95" i="36" s="1"/>
  <c r="M95" i="36"/>
  <c r="K95" i="36"/>
  <c r="V94" i="36"/>
  <c r="T94" i="36"/>
  <c r="W94" i="36" s="1"/>
  <c r="R94" i="36"/>
  <c r="C95" i="36" s="1"/>
  <c r="X95" i="36" s="1"/>
  <c r="Y95" i="36" s="1"/>
  <c r="M94" i="36"/>
  <c r="K94" i="36"/>
  <c r="V93" i="36"/>
  <c r="T93" i="36"/>
  <c r="W93" i="36" s="1"/>
  <c r="R93" i="36"/>
  <c r="C94" i="36" s="1"/>
  <c r="X94" i="36" s="1"/>
  <c r="Y94" i="36" s="1"/>
  <c r="M93" i="36"/>
  <c r="K93" i="36"/>
  <c r="W92" i="36"/>
  <c r="V92" i="36"/>
  <c r="T92" i="36"/>
  <c r="R92" i="36"/>
  <c r="C93" i="36" s="1"/>
  <c r="X93" i="36" s="1"/>
  <c r="Y93" i="36" s="1"/>
  <c r="M92" i="36"/>
  <c r="K92" i="36"/>
  <c r="W91" i="36"/>
  <c r="V91" i="36"/>
  <c r="T91" i="36"/>
  <c r="R91" i="36"/>
  <c r="C92" i="36" s="1"/>
  <c r="X92" i="36" s="1"/>
  <c r="Y92" i="36" s="1"/>
  <c r="M91" i="36"/>
  <c r="K91" i="36"/>
  <c r="V90" i="36"/>
  <c r="T90" i="36"/>
  <c r="W90" i="36" s="1"/>
  <c r="R90" i="36"/>
  <c r="C91" i="36" s="1"/>
  <c r="X91" i="36" s="1"/>
  <c r="Y91" i="36" s="1"/>
  <c r="M90" i="36"/>
  <c r="K90" i="36"/>
  <c r="V89" i="36"/>
  <c r="T89" i="36"/>
  <c r="W89" i="36" s="1"/>
  <c r="R89" i="36"/>
  <c r="C90" i="36" s="1"/>
  <c r="X90" i="36" s="1"/>
  <c r="Y90" i="36" s="1"/>
  <c r="M89" i="36"/>
  <c r="K89" i="36"/>
  <c r="W88" i="36"/>
  <c r="V88" i="36"/>
  <c r="T88" i="36"/>
  <c r="R88" i="36"/>
  <c r="C89" i="36" s="1"/>
  <c r="X89" i="36" s="1"/>
  <c r="Y89" i="36" s="1"/>
  <c r="M88" i="36"/>
  <c r="K88" i="36"/>
  <c r="W87" i="36"/>
  <c r="V87" i="36"/>
  <c r="T87" i="36"/>
  <c r="R87" i="36"/>
  <c r="C88" i="36" s="1"/>
  <c r="X88" i="36" s="1"/>
  <c r="Y88" i="36" s="1"/>
  <c r="M87" i="36"/>
  <c r="K87" i="36"/>
  <c r="V86" i="36"/>
  <c r="T86" i="36"/>
  <c r="W86" i="36" s="1"/>
  <c r="R86" i="36"/>
  <c r="C87" i="36" s="1"/>
  <c r="X87" i="36" s="1"/>
  <c r="Y87" i="36" s="1"/>
  <c r="M86" i="36"/>
  <c r="K86" i="36"/>
  <c r="V85" i="36"/>
  <c r="T85" i="36"/>
  <c r="W85" i="36" s="1"/>
  <c r="R85" i="36"/>
  <c r="C86" i="36" s="1"/>
  <c r="X86" i="36" s="1"/>
  <c r="Y86" i="36" s="1"/>
  <c r="M85" i="36"/>
  <c r="K85" i="36"/>
  <c r="W84" i="36"/>
  <c r="V84" i="36"/>
  <c r="T84" i="36"/>
  <c r="R84" i="36"/>
  <c r="C85" i="36" s="1"/>
  <c r="X85" i="36" s="1"/>
  <c r="Y85" i="36" s="1"/>
  <c r="M84" i="36"/>
  <c r="K84" i="36"/>
  <c r="W83" i="36"/>
  <c r="V83" i="36"/>
  <c r="T83" i="36"/>
  <c r="R83" i="36"/>
  <c r="C84" i="36" s="1"/>
  <c r="X84" i="36" s="1"/>
  <c r="Y84" i="36" s="1"/>
  <c r="M83" i="36"/>
  <c r="K83" i="36"/>
  <c r="V82" i="36"/>
  <c r="T82" i="36"/>
  <c r="W82" i="36" s="1"/>
  <c r="R82" i="36"/>
  <c r="C83" i="36" s="1"/>
  <c r="X83" i="36" s="1"/>
  <c r="Y83" i="36" s="1"/>
  <c r="M82" i="36"/>
  <c r="K82" i="36"/>
  <c r="V81" i="36"/>
  <c r="T81" i="36"/>
  <c r="W81" i="36" s="1"/>
  <c r="R81" i="36"/>
  <c r="C82" i="36" s="1"/>
  <c r="X82" i="36" s="1"/>
  <c r="Y82" i="36" s="1"/>
  <c r="K81" i="36"/>
  <c r="M81" i="36" s="1"/>
  <c r="V80" i="36"/>
  <c r="T80" i="36"/>
  <c r="W80" i="36" s="1"/>
  <c r="K80" i="36"/>
  <c r="M80" i="36" s="1"/>
  <c r="V79" i="36"/>
  <c r="T79" i="36"/>
  <c r="W79" i="36" s="1"/>
  <c r="K79" i="36"/>
  <c r="M79" i="36" s="1"/>
  <c r="V78" i="36"/>
  <c r="T78" i="36"/>
  <c r="W78" i="36" s="1"/>
  <c r="M78" i="36"/>
  <c r="K78" i="36"/>
  <c r="V77" i="36"/>
  <c r="T77" i="36"/>
  <c r="W77" i="36" s="1"/>
  <c r="K77" i="36"/>
  <c r="M77" i="36" s="1"/>
  <c r="V76" i="36"/>
  <c r="T76" i="36"/>
  <c r="W76" i="36" s="1"/>
  <c r="K76" i="36"/>
  <c r="M76" i="36" s="1"/>
  <c r="V75" i="36"/>
  <c r="T75" i="36"/>
  <c r="W75" i="36" s="1"/>
  <c r="K75" i="36"/>
  <c r="M75" i="36" s="1"/>
  <c r="V74" i="36"/>
  <c r="T74" i="36"/>
  <c r="W74" i="36" s="1"/>
  <c r="M74" i="36"/>
  <c r="K74" i="36"/>
  <c r="V73" i="36"/>
  <c r="T73" i="36"/>
  <c r="W73" i="36" s="1"/>
  <c r="R73" i="36"/>
  <c r="C74" i="36" s="1"/>
  <c r="X74" i="36" s="1"/>
  <c r="Y74" i="36" s="1"/>
  <c r="K73" i="36"/>
  <c r="M73" i="36" s="1"/>
  <c r="W72" i="36"/>
  <c r="V72" i="36"/>
  <c r="T72" i="36"/>
  <c r="R72" i="36"/>
  <c r="C73" i="36" s="1"/>
  <c r="X73" i="36" s="1"/>
  <c r="Y73" i="36" s="1"/>
  <c r="K72" i="36"/>
  <c r="M72" i="36" s="1"/>
  <c r="V71" i="36"/>
  <c r="T71" i="36"/>
  <c r="W71" i="36" s="1"/>
  <c r="R71" i="36"/>
  <c r="C72" i="36" s="1"/>
  <c r="X72" i="36" s="1"/>
  <c r="Y72" i="36" s="1"/>
  <c r="K71" i="36"/>
  <c r="M71" i="36" s="1"/>
  <c r="V70" i="36"/>
  <c r="T70" i="36"/>
  <c r="W70" i="36" s="1"/>
  <c r="M70" i="36"/>
  <c r="K70" i="36"/>
  <c r="V69" i="36"/>
  <c r="T69" i="36"/>
  <c r="W69" i="36" s="1"/>
  <c r="R69" i="36"/>
  <c r="C70" i="36" s="1"/>
  <c r="X70" i="36" s="1"/>
  <c r="Y70" i="36" s="1"/>
  <c r="K69" i="36"/>
  <c r="M69" i="36" s="1"/>
  <c r="V68" i="36"/>
  <c r="T68" i="36"/>
  <c r="W68" i="36" s="1"/>
  <c r="R68" i="36"/>
  <c r="C69" i="36" s="1"/>
  <c r="X69" i="36" s="1"/>
  <c r="Y69" i="36" s="1"/>
  <c r="K68" i="36"/>
  <c r="M68" i="36" s="1"/>
  <c r="V67" i="36"/>
  <c r="T67" i="36"/>
  <c r="W67" i="36" s="1"/>
  <c r="R67" i="36"/>
  <c r="C68" i="36" s="1"/>
  <c r="X68" i="36" s="1"/>
  <c r="Y68" i="36" s="1"/>
  <c r="K67" i="36"/>
  <c r="M67" i="36" s="1"/>
  <c r="V66" i="36"/>
  <c r="T66" i="36"/>
  <c r="W66" i="36" s="1"/>
  <c r="R66" i="36"/>
  <c r="C67" i="36" s="1"/>
  <c r="X67" i="36" s="1"/>
  <c r="Y67" i="36" s="1"/>
  <c r="M66" i="36"/>
  <c r="K66" i="36"/>
  <c r="V65" i="36"/>
  <c r="T65" i="36"/>
  <c r="W65" i="36" s="1"/>
  <c r="K65" i="36"/>
  <c r="M65" i="36" s="1"/>
  <c r="V64" i="36"/>
  <c r="T64" i="36"/>
  <c r="W64" i="36" s="1"/>
  <c r="R64" i="36"/>
  <c r="C65" i="36" s="1"/>
  <c r="X65" i="36" s="1"/>
  <c r="Y65" i="36" s="1"/>
  <c r="K64" i="36"/>
  <c r="M64" i="36" s="1"/>
  <c r="V63" i="36"/>
  <c r="T63" i="36"/>
  <c r="W63" i="36" s="1"/>
  <c r="M63" i="36"/>
  <c r="K63" i="36"/>
  <c r="V62" i="36"/>
  <c r="T62" i="36"/>
  <c r="W62" i="36" s="1"/>
  <c r="K62" i="36"/>
  <c r="M62" i="36" s="1"/>
  <c r="V61" i="36"/>
  <c r="T61" i="36"/>
  <c r="W61" i="36" s="1"/>
  <c r="K61" i="36"/>
  <c r="M61" i="36" s="1"/>
  <c r="V60" i="36"/>
  <c r="T60" i="36"/>
  <c r="W60" i="36" s="1"/>
  <c r="R60" i="36"/>
  <c r="C61" i="36" s="1"/>
  <c r="X61" i="36" s="1"/>
  <c r="Y61" i="36" s="1"/>
  <c r="K60" i="36"/>
  <c r="M60" i="36" s="1"/>
  <c r="W59" i="36"/>
  <c r="V59" i="36"/>
  <c r="T59" i="36"/>
  <c r="R59" i="36"/>
  <c r="C60" i="36" s="1"/>
  <c r="X60" i="36" s="1"/>
  <c r="Y60" i="36" s="1"/>
  <c r="K59" i="36"/>
  <c r="M59" i="36" s="1"/>
  <c r="V58" i="36"/>
  <c r="T58" i="36"/>
  <c r="W58" i="36" s="1"/>
  <c r="M58" i="36"/>
  <c r="K58" i="36"/>
  <c r="V57" i="36"/>
  <c r="T57" i="36"/>
  <c r="W57" i="36" s="1"/>
  <c r="R57" i="36"/>
  <c r="C58" i="36" s="1"/>
  <c r="X58" i="36" s="1"/>
  <c r="Y58" i="36" s="1"/>
  <c r="M57" i="36"/>
  <c r="K57" i="36"/>
  <c r="V56" i="36"/>
  <c r="T56" i="36"/>
  <c r="W56" i="36" s="1"/>
  <c r="K56" i="36"/>
  <c r="M56" i="36" s="1"/>
  <c r="W55" i="36"/>
  <c r="V55" i="36"/>
  <c r="T55" i="36"/>
  <c r="R55" i="36"/>
  <c r="C56" i="36" s="1"/>
  <c r="X56" i="36" s="1"/>
  <c r="Y56" i="36" s="1"/>
  <c r="M55" i="36"/>
  <c r="K55" i="36"/>
  <c r="V54" i="36"/>
  <c r="T54" i="36"/>
  <c r="W54" i="36" s="1"/>
  <c r="M54" i="36"/>
  <c r="K54" i="36"/>
  <c r="V53" i="36"/>
  <c r="T53" i="36"/>
  <c r="R53" i="36" s="1"/>
  <c r="Z53" i="36" s="1"/>
  <c r="V52" i="36"/>
  <c r="T52" i="36"/>
  <c r="W52" i="36" s="1"/>
  <c r="K52" i="36"/>
  <c r="M52" i="36" s="1"/>
  <c r="V51" i="36"/>
  <c r="T51" i="36"/>
  <c r="R51" i="36" s="1"/>
  <c r="K51" i="36"/>
  <c r="M51" i="36" s="1"/>
  <c r="V50" i="36"/>
  <c r="T50" i="36"/>
  <c r="W50" i="36" s="1"/>
  <c r="R50" i="36"/>
  <c r="C51" i="36" s="1"/>
  <c r="X51" i="36" s="1"/>
  <c r="Y51" i="36" s="1"/>
  <c r="V49" i="36"/>
  <c r="T49" i="36"/>
  <c r="W49" i="36" s="1"/>
  <c r="R49" i="36"/>
  <c r="C50" i="36" s="1"/>
  <c r="X50" i="36" s="1"/>
  <c r="Y50" i="36" s="1"/>
  <c r="K49" i="36"/>
  <c r="M49" i="36" s="1"/>
  <c r="V48" i="36"/>
  <c r="T48" i="36"/>
  <c r="W48" i="36" s="1"/>
  <c r="R48" i="36"/>
  <c r="C49" i="36" s="1"/>
  <c r="X49" i="36" s="1"/>
  <c r="Y49" i="36" s="1"/>
  <c r="K48" i="36"/>
  <c r="M48" i="36" s="1"/>
  <c r="W47" i="36"/>
  <c r="V47" i="36"/>
  <c r="T47" i="36"/>
  <c r="R47" i="36"/>
  <c r="M47" i="36"/>
  <c r="K47" i="36"/>
  <c r="V46" i="36"/>
  <c r="T46" i="36"/>
  <c r="W46" i="36" s="1"/>
  <c r="K46" i="36"/>
  <c r="M46" i="36" s="1"/>
  <c r="V45" i="36"/>
  <c r="T45" i="36"/>
  <c r="W45" i="36" s="1"/>
  <c r="R45" i="36"/>
  <c r="C46" i="36" s="1"/>
  <c r="X46" i="36" s="1"/>
  <c r="Y46" i="36" s="1"/>
  <c r="M45" i="36"/>
  <c r="K45" i="36"/>
  <c r="V44" i="36"/>
  <c r="T44" i="36"/>
  <c r="W44" i="36" s="1"/>
  <c r="R44" i="36"/>
  <c r="C45" i="36" s="1"/>
  <c r="X45" i="36" s="1"/>
  <c r="Y45" i="36" s="1"/>
  <c r="K44" i="36"/>
  <c r="M44" i="36" s="1"/>
  <c r="V43" i="36"/>
  <c r="T43" i="36"/>
  <c r="W43" i="36" s="1"/>
  <c r="K43" i="36"/>
  <c r="M43" i="36" s="1"/>
  <c r="V42" i="36"/>
  <c r="T42" i="36"/>
  <c r="W42" i="36" s="1"/>
  <c r="K42" i="36"/>
  <c r="M42" i="36" s="1"/>
  <c r="V41" i="36"/>
  <c r="T41" i="36"/>
  <c r="W41" i="36" s="1"/>
  <c r="M41" i="36"/>
  <c r="K41" i="36"/>
  <c r="V40" i="36"/>
  <c r="T40" i="36"/>
  <c r="W40" i="36" s="1"/>
  <c r="R40" i="36"/>
  <c r="C41" i="36" s="1"/>
  <c r="X41" i="36" s="1"/>
  <c r="Y41" i="36" s="1"/>
  <c r="K40" i="36"/>
  <c r="M40" i="36" s="1"/>
  <c r="W39" i="36"/>
  <c r="V39" i="36"/>
  <c r="T39" i="36"/>
  <c r="R39" i="36"/>
  <c r="M39" i="36"/>
  <c r="K39" i="36"/>
  <c r="V38" i="36"/>
  <c r="T38" i="36"/>
  <c r="R38" i="36" s="1"/>
  <c r="C39" i="36" s="1"/>
  <c r="X39" i="36" s="1"/>
  <c r="Y39" i="36" s="1"/>
  <c r="K38" i="36"/>
  <c r="M38" i="36" s="1"/>
  <c r="V37" i="36"/>
  <c r="T37" i="36"/>
  <c r="W37" i="36" s="1"/>
  <c r="M37" i="36"/>
  <c r="K37" i="36"/>
  <c r="V36" i="36"/>
  <c r="T36" i="36"/>
  <c r="W36" i="36" s="1"/>
  <c r="R36" i="36"/>
  <c r="C37" i="36" s="1"/>
  <c r="X37" i="36" s="1"/>
  <c r="Y37" i="36" s="1"/>
  <c r="V35" i="36"/>
  <c r="T35" i="36"/>
  <c r="W35" i="36" s="1"/>
  <c r="V34" i="36"/>
  <c r="T34" i="36"/>
  <c r="W34" i="36" s="1"/>
  <c r="K34" i="36"/>
  <c r="M34" i="36" s="1"/>
  <c r="V33" i="36"/>
  <c r="T33" i="36"/>
  <c r="W33" i="36" s="1"/>
  <c r="M33" i="36"/>
  <c r="K33" i="36"/>
  <c r="V32" i="36"/>
  <c r="T32" i="36"/>
  <c r="W32" i="36" s="1"/>
  <c r="W31" i="36"/>
  <c r="V31" i="36"/>
  <c r="T31" i="36"/>
  <c r="R31" i="36"/>
  <c r="M31" i="36"/>
  <c r="K31" i="36"/>
  <c r="V30" i="36"/>
  <c r="T30" i="36"/>
  <c r="W30" i="36" s="1"/>
  <c r="M30" i="36"/>
  <c r="K30" i="36"/>
  <c r="V29" i="36"/>
  <c r="T29" i="36"/>
  <c r="W29" i="36" s="1"/>
  <c r="M29" i="36"/>
  <c r="K29" i="36"/>
  <c r="V28" i="36"/>
  <c r="T28" i="36"/>
  <c r="W28" i="36" s="1"/>
  <c r="R28" i="36"/>
  <c r="C29" i="36" s="1"/>
  <c r="X29" i="36" s="1"/>
  <c r="Y29" i="36" s="1"/>
  <c r="K28" i="36"/>
  <c r="M28" i="36" s="1"/>
  <c r="V27" i="36"/>
  <c r="T27" i="36"/>
  <c r="W27" i="36" s="1"/>
  <c r="M27" i="36"/>
  <c r="K27" i="36"/>
  <c r="V26" i="36"/>
  <c r="T26" i="36"/>
  <c r="W26" i="36" s="1"/>
  <c r="K26" i="36"/>
  <c r="M26" i="36" s="1"/>
  <c r="V25" i="36"/>
  <c r="T25" i="36"/>
  <c r="W25" i="36" s="1"/>
  <c r="M25" i="36"/>
  <c r="K25" i="36"/>
  <c r="V24" i="36"/>
  <c r="T24" i="36"/>
  <c r="W24" i="36" s="1"/>
  <c r="M24" i="36"/>
  <c r="K24" i="36"/>
  <c r="V23" i="36"/>
  <c r="T23" i="36"/>
  <c r="W23" i="36" s="1"/>
  <c r="R23" i="36"/>
  <c r="K23" i="36"/>
  <c r="M23" i="36" s="1"/>
  <c r="T22" i="36"/>
  <c r="W22" i="36" s="1"/>
  <c r="R22" i="36"/>
  <c r="C23" i="36" s="1"/>
  <c r="X23" i="36" s="1"/>
  <c r="Y23" i="36" s="1"/>
  <c r="K22" i="36"/>
  <c r="M22" i="36" s="1"/>
  <c r="T21" i="36"/>
  <c r="W21" i="36" s="1"/>
  <c r="R21" i="36"/>
  <c r="C22" i="36" s="1"/>
  <c r="X22" i="36" s="1"/>
  <c r="Y22" i="36" s="1"/>
  <c r="M21" i="36"/>
  <c r="K21" i="36"/>
  <c r="T20" i="36"/>
  <c r="R20" i="36"/>
  <c r="C21" i="36" s="1"/>
  <c r="X21" i="36" s="1"/>
  <c r="Y21" i="36" s="1"/>
  <c r="M20" i="36"/>
  <c r="K20" i="36"/>
  <c r="T19" i="36"/>
  <c r="W19" i="36" s="1"/>
  <c r="K19" i="36"/>
  <c r="M19" i="36" s="1"/>
  <c r="W18" i="36"/>
  <c r="T18" i="36"/>
  <c r="V18" i="36" s="1"/>
  <c r="R18" i="36"/>
  <c r="C19" i="36" s="1"/>
  <c r="X19" i="36" s="1"/>
  <c r="Y19" i="36" s="1"/>
  <c r="K18" i="36"/>
  <c r="M18" i="36" s="1"/>
  <c r="V17" i="36"/>
  <c r="T17" i="36"/>
  <c r="W17" i="36" s="1"/>
  <c r="R17" i="36"/>
  <c r="C18" i="36" s="1"/>
  <c r="X18" i="36" s="1"/>
  <c r="Y18" i="36" s="1"/>
  <c r="K17" i="36"/>
  <c r="M17" i="36" s="1"/>
  <c r="T16" i="36"/>
  <c r="T15" i="36"/>
  <c r="W15" i="36" s="1"/>
  <c r="T14" i="36"/>
  <c r="W14" i="36" s="1"/>
  <c r="T13" i="36"/>
  <c r="T12" i="36"/>
  <c r="V11" i="36"/>
  <c r="T11" i="36"/>
  <c r="T10" i="36"/>
  <c r="V10" i="36" s="1"/>
  <c r="W9" i="36"/>
  <c r="V9" i="36"/>
  <c r="T9" i="36"/>
  <c r="K9" i="36"/>
  <c r="M9" i="36" s="1"/>
  <c r="C9" i="36"/>
  <c r="W108" i="35"/>
  <c r="V108" i="35"/>
  <c r="T108" i="35"/>
  <c r="R108" i="35"/>
  <c r="M108" i="35"/>
  <c r="K108" i="35"/>
  <c r="W107" i="35"/>
  <c r="V107" i="35"/>
  <c r="T107" i="35"/>
  <c r="R107" i="35"/>
  <c r="C108" i="35" s="1"/>
  <c r="X108" i="35" s="1"/>
  <c r="Y108" i="35" s="1"/>
  <c r="M107" i="35"/>
  <c r="K107" i="35"/>
  <c r="V106" i="35"/>
  <c r="T106" i="35"/>
  <c r="W106" i="35" s="1"/>
  <c r="R106" i="35"/>
  <c r="C107" i="35" s="1"/>
  <c r="X107" i="35" s="1"/>
  <c r="Y107" i="35" s="1"/>
  <c r="M106" i="35"/>
  <c r="K106" i="35"/>
  <c r="V105" i="35"/>
  <c r="T105" i="35"/>
  <c r="W105" i="35" s="1"/>
  <c r="R105" i="35"/>
  <c r="C106" i="35" s="1"/>
  <c r="X106" i="35" s="1"/>
  <c r="Y106" i="35" s="1"/>
  <c r="M105" i="35"/>
  <c r="K105" i="35"/>
  <c r="W104" i="35"/>
  <c r="V104" i="35"/>
  <c r="T104" i="35"/>
  <c r="R104" i="35"/>
  <c r="C105" i="35" s="1"/>
  <c r="X105" i="35" s="1"/>
  <c r="Y105" i="35" s="1"/>
  <c r="M104" i="35"/>
  <c r="K104" i="35"/>
  <c r="W103" i="35"/>
  <c r="V103" i="35"/>
  <c r="T103" i="35"/>
  <c r="R103" i="35"/>
  <c r="C104" i="35" s="1"/>
  <c r="X104" i="35" s="1"/>
  <c r="Y104" i="35" s="1"/>
  <c r="M103" i="35"/>
  <c r="K103" i="35"/>
  <c r="V102" i="35"/>
  <c r="T102" i="35"/>
  <c r="W102" i="35" s="1"/>
  <c r="R102" i="35"/>
  <c r="C103" i="35" s="1"/>
  <c r="X103" i="35" s="1"/>
  <c r="Y103" i="35" s="1"/>
  <c r="M102" i="35"/>
  <c r="K102" i="35"/>
  <c r="V101" i="35"/>
  <c r="T101" i="35"/>
  <c r="W101" i="35" s="1"/>
  <c r="R101" i="35"/>
  <c r="C102" i="35" s="1"/>
  <c r="X102" i="35" s="1"/>
  <c r="Y102" i="35" s="1"/>
  <c r="M101" i="35"/>
  <c r="K101" i="35"/>
  <c r="W100" i="35"/>
  <c r="V100" i="35"/>
  <c r="T100" i="35"/>
  <c r="R100" i="35"/>
  <c r="C101" i="35" s="1"/>
  <c r="X101" i="35" s="1"/>
  <c r="Y101" i="35" s="1"/>
  <c r="M100" i="35"/>
  <c r="K100" i="35"/>
  <c r="W99" i="35"/>
  <c r="V99" i="35"/>
  <c r="T99" i="35"/>
  <c r="R99" i="35"/>
  <c r="C100" i="35" s="1"/>
  <c r="X100" i="35" s="1"/>
  <c r="Y100" i="35" s="1"/>
  <c r="M99" i="35"/>
  <c r="K99" i="35"/>
  <c r="V98" i="35"/>
  <c r="T98" i="35"/>
  <c r="W98" i="35" s="1"/>
  <c r="R98" i="35"/>
  <c r="C99" i="35" s="1"/>
  <c r="X99" i="35" s="1"/>
  <c r="Y99" i="35" s="1"/>
  <c r="M98" i="35"/>
  <c r="K98" i="35"/>
  <c r="V97" i="35"/>
  <c r="T97" i="35"/>
  <c r="W97" i="35" s="1"/>
  <c r="R97" i="35"/>
  <c r="C98" i="35" s="1"/>
  <c r="X98" i="35" s="1"/>
  <c r="Y98" i="35" s="1"/>
  <c r="M97" i="35"/>
  <c r="K97" i="35"/>
  <c r="W96" i="35"/>
  <c r="V96" i="35"/>
  <c r="T96" i="35"/>
  <c r="R96" i="35"/>
  <c r="M96" i="35"/>
  <c r="K96" i="35"/>
  <c r="W95" i="35"/>
  <c r="V95" i="35"/>
  <c r="T95" i="35"/>
  <c r="R95" i="35"/>
  <c r="C96" i="35" s="1"/>
  <c r="X96" i="35" s="1"/>
  <c r="Y96" i="35" s="1"/>
  <c r="M95" i="35"/>
  <c r="K95" i="35"/>
  <c r="V94" i="35"/>
  <c r="T94" i="35"/>
  <c r="W94" i="35" s="1"/>
  <c r="R94" i="35"/>
  <c r="C95" i="35" s="1"/>
  <c r="X95" i="35" s="1"/>
  <c r="Y95" i="35" s="1"/>
  <c r="M94" i="35"/>
  <c r="K94" i="35"/>
  <c r="V93" i="35"/>
  <c r="T93" i="35"/>
  <c r="W93" i="35" s="1"/>
  <c r="R93" i="35"/>
  <c r="C94" i="35" s="1"/>
  <c r="X94" i="35" s="1"/>
  <c r="Y94" i="35" s="1"/>
  <c r="M93" i="35"/>
  <c r="K93" i="35"/>
  <c r="W92" i="35"/>
  <c r="V92" i="35"/>
  <c r="T92" i="35"/>
  <c r="R92" i="35"/>
  <c r="M92" i="35"/>
  <c r="K92" i="35"/>
  <c r="W91" i="35"/>
  <c r="V91" i="35"/>
  <c r="T91" i="35"/>
  <c r="R91" i="35"/>
  <c r="C92" i="35" s="1"/>
  <c r="X92" i="35" s="1"/>
  <c r="Y92" i="35" s="1"/>
  <c r="M91" i="35"/>
  <c r="K91" i="35"/>
  <c r="V90" i="35"/>
  <c r="T90" i="35"/>
  <c r="W90" i="35" s="1"/>
  <c r="R90" i="35"/>
  <c r="C91" i="35" s="1"/>
  <c r="X91" i="35" s="1"/>
  <c r="Y91" i="35" s="1"/>
  <c r="M90" i="35"/>
  <c r="K90" i="35"/>
  <c r="V89" i="35"/>
  <c r="T89" i="35"/>
  <c r="W89" i="35" s="1"/>
  <c r="R89" i="35"/>
  <c r="C90" i="35" s="1"/>
  <c r="X90" i="35" s="1"/>
  <c r="Y90" i="35" s="1"/>
  <c r="M89" i="35"/>
  <c r="K89" i="35"/>
  <c r="W88" i="35"/>
  <c r="V88" i="35"/>
  <c r="T88" i="35"/>
  <c r="R88" i="35"/>
  <c r="C89" i="35" s="1"/>
  <c r="X89" i="35" s="1"/>
  <c r="Y89" i="35" s="1"/>
  <c r="M88" i="35"/>
  <c r="K88" i="35"/>
  <c r="W87" i="35"/>
  <c r="V87" i="35"/>
  <c r="T87" i="35"/>
  <c r="R87" i="35"/>
  <c r="C88" i="35" s="1"/>
  <c r="X88" i="35" s="1"/>
  <c r="Y88" i="35" s="1"/>
  <c r="M87" i="35"/>
  <c r="K87" i="35"/>
  <c r="V86" i="35"/>
  <c r="T86" i="35"/>
  <c r="W86" i="35" s="1"/>
  <c r="R86" i="35"/>
  <c r="C87" i="35" s="1"/>
  <c r="X87" i="35" s="1"/>
  <c r="Y87" i="35" s="1"/>
  <c r="M86" i="35"/>
  <c r="K86" i="35"/>
  <c r="V85" i="35"/>
  <c r="T85" i="35"/>
  <c r="W85" i="35" s="1"/>
  <c r="R85" i="35"/>
  <c r="C86" i="35" s="1"/>
  <c r="X86" i="35" s="1"/>
  <c r="Y86" i="35" s="1"/>
  <c r="M85" i="35"/>
  <c r="K85" i="35"/>
  <c r="W84" i="35"/>
  <c r="V84" i="35"/>
  <c r="T84" i="35"/>
  <c r="R84" i="35"/>
  <c r="C85" i="35" s="1"/>
  <c r="X85" i="35" s="1"/>
  <c r="Y85" i="35" s="1"/>
  <c r="M84" i="35"/>
  <c r="K84" i="35"/>
  <c r="W83" i="35"/>
  <c r="V83" i="35"/>
  <c r="T83" i="35"/>
  <c r="R83" i="35"/>
  <c r="C84" i="35" s="1"/>
  <c r="X84" i="35" s="1"/>
  <c r="Y84" i="35" s="1"/>
  <c r="M83" i="35"/>
  <c r="K83" i="35"/>
  <c r="V82" i="35"/>
  <c r="T82" i="35"/>
  <c r="W82" i="35" s="1"/>
  <c r="R82" i="35"/>
  <c r="C83" i="35" s="1"/>
  <c r="X83" i="35" s="1"/>
  <c r="Y83" i="35" s="1"/>
  <c r="M82" i="35"/>
  <c r="K82" i="35"/>
  <c r="V81" i="35"/>
  <c r="T81" i="35"/>
  <c r="W81" i="35" s="1"/>
  <c r="M81" i="35"/>
  <c r="K81" i="35"/>
  <c r="V80" i="35"/>
  <c r="T80" i="35"/>
  <c r="W80" i="35" s="1"/>
  <c r="K80" i="35"/>
  <c r="M80" i="35" s="1"/>
  <c r="V79" i="35"/>
  <c r="T79" i="35"/>
  <c r="W79" i="35" s="1"/>
  <c r="K79" i="35"/>
  <c r="M79" i="35" s="1"/>
  <c r="V78" i="35"/>
  <c r="T78" i="35"/>
  <c r="W78" i="35" s="1"/>
  <c r="R78" i="35"/>
  <c r="C79" i="35" s="1"/>
  <c r="X79" i="35" s="1"/>
  <c r="Y79" i="35" s="1"/>
  <c r="M78" i="35"/>
  <c r="K78" i="35"/>
  <c r="V77" i="35"/>
  <c r="T77" i="35"/>
  <c r="W77" i="35" s="1"/>
  <c r="R77" i="35"/>
  <c r="C78" i="35" s="1"/>
  <c r="X78" i="35" s="1"/>
  <c r="Y78" i="35" s="1"/>
  <c r="M77" i="35"/>
  <c r="K77" i="35"/>
  <c r="V76" i="35"/>
  <c r="T76" i="35"/>
  <c r="R76" i="35" s="1"/>
  <c r="K76" i="35"/>
  <c r="M76" i="35" s="1"/>
  <c r="V75" i="35"/>
  <c r="T75" i="35"/>
  <c r="W75" i="35" s="1"/>
  <c r="K75" i="35"/>
  <c r="M75" i="35" s="1"/>
  <c r="V74" i="35"/>
  <c r="T74" i="35"/>
  <c r="W74" i="35" s="1"/>
  <c r="K74" i="35"/>
  <c r="M74" i="35" s="1"/>
  <c r="V73" i="35"/>
  <c r="T73" i="35"/>
  <c r="W73" i="35" s="1"/>
  <c r="R73" i="35"/>
  <c r="M73" i="35"/>
  <c r="K73" i="35"/>
  <c r="V72" i="35"/>
  <c r="T72" i="35"/>
  <c r="R72" i="35" s="1"/>
  <c r="Z72" i="35" s="1"/>
  <c r="M72" i="35"/>
  <c r="K72" i="35"/>
  <c r="W71" i="35"/>
  <c r="V71" i="35"/>
  <c r="T71" i="35"/>
  <c r="R71" i="35" s="1"/>
  <c r="C72" i="35" s="1"/>
  <c r="X72" i="35" s="1"/>
  <c r="Y72" i="35" s="1"/>
  <c r="K71" i="35"/>
  <c r="M71" i="35" s="1"/>
  <c r="V70" i="35"/>
  <c r="T70" i="35"/>
  <c r="W70" i="35" s="1"/>
  <c r="K70" i="35"/>
  <c r="M70" i="35" s="1"/>
  <c r="V69" i="35"/>
  <c r="T69" i="35"/>
  <c r="W69" i="35" s="1"/>
  <c r="M69" i="35"/>
  <c r="K69" i="35"/>
  <c r="V68" i="35"/>
  <c r="T68" i="35"/>
  <c r="W68" i="35" s="1"/>
  <c r="K68" i="35"/>
  <c r="M68" i="35" s="1"/>
  <c r="V67" i="35"/>
  <c r="T67" i="35"/>
  <c r="R67" i="35" s="1"/>
  <c r="C68" i="35" s="1"/>
  <c r="X68" i="35" s="1"/>
  <c r="Y68" i="35" s="1"/>
  <c r="K67" i="35"/>
  <c r="M67" i="35" s="1"/>
  <c r="V66" i="35"/>
  <c r="T66" i="35"/>
  <c r="W66" i="35" s="1"/>
  <c r="M66" i="35"/>
  <c r="K66" i="35"/>
  <c r="V65" i="35"/>
  <c r="T65" i="35"/>
  <c r="W65" i="35" s="1"/>
  <c r="M65" i="35"/>
  <c r="K65" i="35"/>
  <c r="V64" i="35"/>
  <c r="T64" i="35"/>
  <c r="W64" i="35" s="1"/>
  <c r="K64" i="35"/>
  <c r="M64" i="35" s="1"/>
  <c r="V63" i="35"/>
  <c r="T63" i="35"/>
  <c r="W63" i="35" s="1"/>
  <c r="R63" i="35"/>
  <c r="C64" i="35" s="1"/>
  <c r="X64" i="35" s="1"/>
  <c r="Y64" i="35" s="1"/>
  <c r="K63" i="35"/>
  <c r="M63" i="35" s="1"/>
  <c r="V62" i="35"/>
  <c r="T62" i="35"/>
  <c r="W62" i="35" s="1"/>
  <c r="M62" i="35"/>
  <c r="K62" i="35"/>
  <c r="V61" i="35"/>
  <c r="T61" i="35"/>
  <c r="W61" i="35" s="1"/>
  <c r="K61" i="35"/>
  <c r="M61" i="35" s="1"/>
  <c r="V60" i="35"/>
  <c r="T60" i="35"/>
  <c r="R60" i="35" s="1"/>
  <c r="Z60" i="35" s="1"/>
  <c r="K60" i="35"/>
  <c r="M60" i="35" s="1"/>
  <c r="W59" i="35"/>
  <c r="V59" i="35"/>
  <c r="T59" i="35"/>
  <c r="R59" i="35"/>
  <c r="Z59" i="35" s="1"/>
  <c r="M59" i="35"/>
  <c r="K59" i="35"/>
  <c r="V58" i="35"/>
  <c r="T58" i="35"/>
  <c r="W58" i="35" s="1"/>
  <c r="M58" i="35"/>
  <c r="K58" i="35"/>
  <c r="V57" i="35"/>
  <c r="T57" i="35"/>
  <c r="W57" i="35" s="1"/>
  <c r="R57" i="35"/>
  <c r="AA57" i="35" s="1"/>
  <c r="K57" i="35"/>
  <c r="M57" i="35" s="1"/>
  <c r="V56" i="35"/>
  <c r="T56" i="35"/>
  <c r="W56" i="35" s="1"/>
  <c r="K56" i="35"/>
  <c r="M56" i="35" s="1"/>
  <c r="V55" i="35"/>
  <c r="T55" i="35"/>
  <c r="W55" i="35" s="1"/>
  <c r="M55" i="35"/>
  <c r="K55" i="35"/>
  <c r="V54" i="35"/>
  <c r="T54" i="35"/>
  <c r="W54" i="35" s="1"/>
  <c r="M54" i="35"/>
  <c r="K54" i="35"/>
  <c r="V53" i="35"/>
  <c r="T53" i="35"/>
  <c r="W53" i="35" s="1"/>
  <c r="R53" i="35"/>
  <c r="V52" i="35"/>
  <c r="T52" i="35"/>
  <c r="R52" i="35" s="1"/>
  <c r="Z52" i="35" s="1"/>
  <c r="K52" i="35"/>
  <c r="M52" i="35" s="1"/>
  <c r="V51" i="35"/>
  <c r="T51" i="35"/>
  <c r="W51" i="35" s="1"/>
  <c r="K51" i="35"/>
  <c r="M51" i="35" s="1"/>
  <c r="V50" i="35"/>
  <c r="T50" i="35"/>
  <c r="W50" i="35" s="1"/>
  <c r="V49" i="35"/>
  <c r="T49" i="35"/>
  <c r="R49" i="35" s="1"/>
  <c r="Z49" i="35" s="1"/>
  <c r="K49" i="35"/>
  <c r="M49" i="35" s="1"/>
  <c r="V48" i="35"/>
  <c r="T48" i="35"/>
  <c r="W48" i="35" s="1"/>
  <c r="R48" i="35"/>
  <c r="C49" i="35" s="1"/>
  <c r="X49" i="35" s="1"/>
  <c r="Y49" i="35" s="1"/>
  <c r="K48" i="35"/>
  <c r="M48" i="35" s="1"/>
  <c r="V47" i="35"/>
  <c r="T47" i="35"/>
  <c r="W47" i="35" s="1"/>
  <c r="K47" i="35"/>
  <c r="M47" i="35" s="1"/>
  <c r="V46" i="35"/>
  <c r="T46" i="35"/>
  <c r="W46" i="35" s="1"/>
  <c r="K46" i="35"/>
  <c r="M46" i="35" s="1"/>
  <c r="V45" i="35"/>
  <c r="T45" i="35"/>
  <c r="W45" i="35" s="1"/>
  <c r="K45" i="35"/>
  <c r="M45" i="35" s="1"/>
  <c r="V44" i="35"/>
  <c r="T44" i="35"/>
  <c r="W44" i="35" s="1"/>
  <c r="R44" i="35"/>
  <c r="C45" i="35" s="1"/>
  <c r="X45" i="35" s="1"/>
  <c r="Y45" i="35" s="1"/>
  <c r="K44" i="35"/>
  <c r="M44" i="35" s="1"/>
  <c r="V43" i="35"/>
  <c r="T43" i="35"/>
  <c r="W43" i="35" s="1"/>
  <c r="K43" i="35"/>
  <c r="M43" i="35" s="1"/>
  <c r="V42" i="35"/>
  <c r="T42" i="35"/>
  <c r="W42" i="35" s="1"/>
  <c r="R42" i="35"/>
  <c r="K42" i="35"/>
  <c r="M42" i="35" s="1"/>
  <c r="V41" i="35"/>
  <c r="T41" i="35"/>
  <c r="W41" i="35" s="1"/>
  <c r="R41" i="35"/>
  <c r="Z41" i="35" s="1"/>
  <c r="M41" i="35"/>
  <c r="K41" i="35"/>
  <c r="W40" i="35"/>
  <c r="V40" i="35"/>
  <c r="T40" i="35"/>
  <c r="R40" i="35"/>
  <c r="C41" i="35" s="1"/>
  <c r="X41" i="35" s="1"/>
  <c r="Y41" i="35" s="1"/>
  <c r="K40" i="35"/>
  <c r="M40" i="35" s="1"/>
  <c r="V39" i="35"/>
  <c r="T39" i="35"/>
  <c r="W39" i="35" s="1"/>
  <c r="M39" i="35"/>
  <c r="K39" i="35"/>
  <c r="V38" i="35"/>
  <c r="T38" i="35"/>
  <c r="W38" i="35" s="1"/>
  <c r="R38" i="35"/>
  <c r="C39" i="35" s="1"/>
  <c r="X39" i="35" s="1"/>
  <c r="Y39" i="35" s="1"/>
  <c r="M38" i="35"/>
  <c r="K38" i="35"/>
  <c r="V37" i="35"/>
  <c r="T37" i="35"/>
  <c r="W37" i="35" s="1"/>
  <c r="R37" i="35"/>
  <c r="Z37" i="35" s="1"/>
  <c r="M37" i="35"/>
  <c r="K37" i="35"/>
  <c r="V36" i="35"/>
  <c r="T36" i="35"/>
  <c r="W36" i="35" s="1"/>
  <c r="R36" i="35"/>
  <c r="C37" i="35" s="1"/>
  <c r="X37" i="35" s="1"/>
  <c r="Y37" i="35" s="1"/>
  <c r="V35" i="35"/>
  <c r="T35" i="35"/>
  <c r="V34" i="35"/>
  <c r="T34" i="35"/>
  <c r="W34" i="35" s="1"/>
  <c r="K34" i="35"/>
  <c r="M34" i="35" s="1"/>
  <c r="V33" i="35"/>
  <c r="T33" i="35"/>
  <c r="W33" i="35" s="1"/>
  <c r="R33" i="35"/>
  <c r="Z33" i="35" s="1"/>
  <c r="K33" i="35"/>
  <c r="M33" i="35" s="1"/>
  <c r="V32" i="35"/>
  <c r="T32" i="35"/>
  <c r="W32" i="35" s="1"/>
  <c r="V31" i="35"/>
  <c r="T31" i="35"/>
  <c r="W31" i="35" s="1"/>
  <c r="K31" i="35"/>
  <c r="M31" i="35" s="1"/>
  <c r="V30" i="35"/>
  <c r="T30" i="35"/>
  <c r="W30" i="35" s="1"/>
  <c r="R30" i="35"/>
  <c r="K30" i="35"/>
  <c r="M30" i="35" s="1"/>
  <c r="V29" i="35"/>
  <c r="T29" i="35"/>
  <c r="W29" i="35" s="1"/>
  <c r="K29" i="35"/>
  <c r="M29" i="35" s="1"/>
  <c r="V28" i="35"/>
  <c r="T28" i="35"/>
  <c r="R28" i="35" s="1"/>
  <c r="C29" i="35" s="1"/>
  <c r="X29" i="35" s="1"/>
  <c r="Y29" i="35" s="1"/>
  <c r="M28" i="35"/>
  <c r="K28" i="35"/>
  <c r="V27" i="35"/>
  <c r="T27" i="35"/>
  <c r="W27" i="35" s="1"/>
  <c r="M27" i="35"/>
  <c r="K27" i="35"/>
  <c r="V26" i="35"/>
  <c r="T26" i="35"/>
  <c r="W26" i="35" s="1"/>
  <c r="R26" i="35"/>
  <c r="K26" i="35"/>
  <c r="M26" i="35" s="1"/>
  <c r="V25" i="35"/>
  <c r="T25" i="35"/>
  <c r="W25" i="35" s="1"/>
  <c r="R25" i="35"/>
  <c r="Z25" i="35" s="1"/>
  <c r="K25" i="35"/>
  <c r="M25" i="35" s="1"/>
  <c r="V24" i="35"/>
  <c r="T24" i="35"/>
  <c r="W24" i="35" s="1"/>
  <c r="R24" i="35"/>
  <c r="C25" i="35" s="1"/>
  <c r="X25" i="35" s="1"/>
  <c r="Y25" i="35" s="1"/>
  <c r="K24" i="35"/>
  <c r="M24" i="35" s="1"/>
  <c r="V23" i="35"/>
  <c r="T23" i="35"/>
  <c r="W23" i="35" s="1"/>
  <c r="M23" i="35"/>
  <c r="K23" i="35"/>
  <c r="T22" i="35"/>
  <c r="R22" i="35" s="1"/>
  <c r="M22" i="35"/>
  <c r="K22" i="35"/>
  <c r="T21" i="35"/>
  <c r="V21" i="35" s="1"/>
  <c r="R21" i="35"/>
  <c r="Z21" i="35" s="1"/>
  <c r="K21" i="35"/>
  <c r="M21" i="35" s="1"/>
  <c r="T20" i="35"/>
  <c r="W20" i="35" s="1"/>
  <c r="R20" i="35"/>
  <c r="C21" i="35" s="1"/>
  <c r="X21" i="35" s="1"/>
  <c r="Y21" i="35" s="1"/>
  <c r="K20" i="35"/>
  <c r="M20" i="35" s="1"/>
  <c r="T19" i="35"/>
  <c r="W19" i="35" s="1"/>
  <c r="K19" i="35"/>
  <c r="M19" i="35" s="1"/>
  <c r="T18" i="35"/>
  <c r="R18" i="35" s="1"/>
  <c r="M18" i="35"/>
  <c r="K18" i="35"/>
  <c r="W17" i="35"/>
  <c r="T17" i="35"/>
  <c r="V17" i="35" s="1"/>
  <c r="M17" i="35"/>
  <c r="K17" i="35"/>
  <c r="T16" i="35"/>
  <c r="T15" i="35"/>
  <c r="W15" i="35" s="1"/>
  <c r="T14" i="35"/>
  <c r="T13" i="35"/>
  <c r="V13" i="35" s="1"/>
  <c r="T12" i="35"/>
  <c r="V12" i="35" s="1"/>
  <c r="T11" i="35"/>
  <c r="T10" i="35"/>
  <c r="W9" i="35"/>
  <c r="V9" i="35"/>
  <c r="T9" i="35"/>
  <c r="K9" i="35"/>
  <c r="M9" i="35" s="1"/>
  <c r="R9" i="35" s="1"/>
  <c r="C9" i="35"/>
  <c r="R81" i="35" l="1"/>
  <c r="C82" i="35" s="1"/>
  <c r="X82" i="35" s="1"/>
  <c r="Y82" i="35" s="1"/>
  <c r="R80" i="36"/>
  <c r="C81" i="36" s="1"/>
  <c r="X81" i="36" s="1"/>
  <c r="Y81" i="36" s="1"/>
  <c r="R80" i="35"/>
  <c r="R79" i="36"/>
  <c r="C80" i="36" s="1"/>
  <c r="X80" i="36" s="1"/>
  <c r="Y80" i="36" s="1"/>
  <c r="R79" i="35"/>
  <c r="C80" i="35" s="1"/>
  <c r="X80" i="35" s="1"/>
  <c r="Y80" i="35" s="1"/>
  <c r="R78" i="36"/>
  <c r="C79" i="36" s="1"/>
  <c r="X79" i="36" s="1"/>
  <c r="Y79" i="36" s="1"/>
  <c r="R77" i="36"/>
  <c r="C78" i="36" s="1"/>
  <c r="X78" i="36" s="1"/>
  <c r="Y78" i="36" s="1"/>
  <c r="R76" i="36"/>
  <c r="C77" i="36" s="1"/>
  <c r="X77" i="36" s="1"/>
  <c r="Y77" i="36" s="1"/>
  <c r="W76" i="35"/>
  <c r="R75" i="36"/>
  <c r="C76" i="36" s="1"/>
  <c r="X76" i="36" s="1"/>
  <c r="Y76" i="36" s="1"/>
  <c r="R75" i="35"/>
  <c r="C76" i="35" s="1"/>
  <c r="X76" i="35" s="1"/>
  <c r="Y76" i="35" s="1"/>
  <c r="R74" i="36"/>
  <c r="C75" i="36" s="1"/>
  <c r="X75" i="36" s="1"/>
  <c r="Y75" i="36" s="1"/>
  <c r="R74" i="35"/>
  <c r="C75" i="35" s="1"/>
  <c r="X75" i="35" s="1"/>
  <c r="Y75" i="35" s="1"/>
  <c r="W72" i="35"/>
  <c r="R70" i="36"/>
  <c r="C71" i="36" s="1"/>
  <c r="X71" i="36" s="1"/>
  <c r="Y71" i="36" s="1"/>
  <c r="R70" i="35"/>
  <c r="C71" i="35" s="1"/>
  <c r="X71" i="35" s="1"/>
  <c r="Y71" i="35" s="1"/>
  <c r="R69" i="35"/>
  <c r="C70" i="35" s="1"/>
  <c r="X70" i="35" s="1"/>
  <c r="Y70" i="35" s="1"/>
  <c r="R68" i="35"/>
  <c r="Z68" i="35" s="1"/>
  <c r="W67" i="35"/>
  <c r="R66" i="35"/>
  <c r="C67" i="35" s="1"/>
  <c r="X67" i="35" s="1"/>
  <c r="Y67" i="35" s="1"/>
  <c r="R65" i="36"/>
  <c r="C66" i="36" s="1"/>
  <c r="X66" i="36" s="1"/>
  <c r="Y66" i="36" s="1"/>
  <c r="R65" i="35"/>
  <c r="R64" i="35"/>
  <c r="R63" i="36"/>
  <c r="C64" i="36" s="1"/>
  <c r="X64" i="36" s="1"/>
  <c r="Y64" i="36" s="1"/>
  <c r="R62" i="36"/>
  <c r="C63" i="36" s="1"/>
  <c r="X63" i="36" s="1"/>
  <c r="Y63" i="36" s="1"/>
  <c r="R62" i="35"/>
  <c r="C63" i="35" s="1"/>
  <c r="X63" i="35" s="1"/>
  <c r="Y63" i="35" s="1"/>
  <c r="R61" i="36"/>
  <c r="C62" i="36" s="1"/>
  <c r="X62" i="36" s="1"/>
  <c r="Y62" i="36" s="1"/>
  <c r="R61" i="35"/>
  <c r="W60" i="35"/>
  <c r="R58" i="36"/>
  <c r="C59" i="36" s="1"/>
  <c r="X59" i="36" s="1"/>
  <c r="Y59" i="36" s="1"/>
  <c r="R58" i="35"/>
  <c r="C59" i="35" s="1"/>
  <c r="X59" i="35" s="1"/>
  <c r="Y59" i="35" s="1"/>
  <c r="R56" i="36"/>
  <c r="Z56" i="36" s="1"/>
  <c r="R56" i="35"/>
  <c r="Z56" i="35" s="1"/>
  <c r="R55" i="35"/>
  <c r="Z55" i="35" s="1"/>
  <c r="R54" i="36"/>
  <c r="R54" i="35"/>
  <c r="C55" i="35" s="1"/>
  <c r="X55" i="35" s="1"/>
  <c r="Y55" i="35" s="1"/>
  <c r="W53" i="36"/>
  <c r="R52" i="36"/>
  <c r="C53" i="36" s="1"/>
  <c r="X53" i="36" s="1"/>
  <c r="Y53" i="36" s="1"/>
  <c r="W52" i="35"/>
  <c r="K53" i="36"/>
  <c r="M53" i="36" s="1"/>
  <c r="W51" i="36"/>
  <c r="R51" i="35"/>
  <c r="C52" i="35" s="1"/>
  <c r="X52" i="35" s="1"/>
  <c r="Y52" i="35" s="1"/>
  <c r="R50" i="35"/>
  <c r="K50" i="36"/>
  <c r="M50" i="36" s="1"/>
  <c r="W49" i="35"/>
  <c r="R47" i="35"/>
  <c r="C48" i="35" s="1"/>
  <c r="X48" i="35" s="1"/>
  <c r="Y48" i="35" s="1"/>
  <c r="R46" i="36"/>
  <c r="C47" i="36" s="1"/>
  <c r="X47" i="36" s="1"/>
  <c r="Y47" i="36" s="1"/>
  <c r="R46" i="35"/>
  <c r="R45" i="35"/>
  <c r="Z45" i="35" s="1"/>
  <c r="R43" i="36"/>
  <c r="Z43" i="36" s="1"/>
  <c r="R43" i="35"/>
  <c r="C44" i="35" s="1"/>
  <c r="X44" i="35" s="1"/>
  <c r="Y44" i="35" s="1"/>
  <c r="R42" i="36"/>
  <c r="C43" i="36" s="1"/>
  <c r="X43" i="36" s="1"/>
  <c r="Y43" i="36" s="1"/>
  <c r="R41" i="36"/>
  <c r="C42" i="36" s="1"/>
  <c r="X42" i="36" s="1"/>
  <c r="Y42" i="36" s="1"/>
  <c r="R39" i="35"/>
  <c r="C40" i="35" s="1"/>
  <c r="X40" i="35" s="1"/>
  <c r="Y40" i="35" s="1"/>
  <c r="W38" i="36"/>
  <c r="R37" i="36"/>
  <c r="C38" i="36" s="1"/>
  <c r="X38" i="36" s="1"/>
  <c r="Y38" i="36" s="1"/>
  <c r="R34" i="36"/>
  <c r="C35" i="36" s="1"/>
  <c r="X35" i="36" s="1"/>
  <c r="Y35" i="36" s="1"/>
  <c r="R34" i="35"/>
  <c r="C35" i="35" s="1"/>
  <c r="X35" i="35" s="1"/>
  <c r="Y35" i="35" s="1"/>
  <c r="W35" i="35"/>
  <c r="K35" i="36"/>
  <c r="M35" i="36" s="1"/>
  <c r="R35" i="36" s="1"/>
  <c r="Z35" i="36" s="1"/>
  <c r="R33" i="36"/>
  <c r="C34" i="36" s="1"/>
  <c r="X34" i="36" s="1"/>
  <c r="Y34" i="36" s="1"/>
  <c r="R32" i="36"/>
  <c r="C33" i="36" s="1"/>
  <c r="X33" i="36" s="1"/>
  <c r="Y33" i="36" s="1"/>
  <c r="R32" i="35"/>
  <c r="C33" i="35" s="1"/>
  <c r="X33" i="35" s="1"/>
  <c r="Y33" i="35" s="1"/>
  <c r="R31" i="35"/>
  <c r="C32" i="35" s="1"/>
  <c r="R30" i="36"/>
  <c r="C31" i="36" s="1"/>
  <c r="X31" i="36" s="1"/>
  <c r="Y31" i="36" s="1"/>
  <c r="R29" i="36"/>
  <c r="C30" i="36" s="1"/>
  <c r="X30" i="36" s="1"/>
  <c r="Y30" i="36" s="1"/>
  <c r="R29" i="35"/>
  <c r="Z29" i="35" s="1"/>
  <c r="W28" i="35"/>
  <c r="R27" i="36"/>
  <c r="R27" i="35"/>
  <c r="C28" i="35" s="1"/>
  <c r="X28" i="35" s="1"/>
  <c r="Y28" i="35" s="1"/>
  <c r="R26" i="36"/>
  <c r="C27" i="36" s="1"/>
  <c r="X27" i="36" s="1"/>
  <c r="Y27" i="36" s="1"/>
  <c r="R25" i="36"/>
  <c r="C26" i="36" s="1"/>
  <c r="X26" i="36" s="1"/>
  <c r="Y26" i="36" s="1"/>
  <c r="R24" i="36"/>
  <c r="C25" i="36" s="1"/>
  <c r="X25" i="36" s="1"/>
  <c r="Y25" i="36" s="1"/>
  <c r="R23" i="35"/>
  <c r="C24" i="35" s="1"/>
  <c r="X24" i="35" s="1"/>
  <c r="Y24" i="35" s="1"/>
  <c r="V22" i="36"/>
  <c r="V21" i="36"/>
  <c r="W21" i="35"/>
  <c r="V20" i="35"/>
  <c r="R19" i="36"/>
  <c r="Z19" i="36" s="1"/>
  <c r="R19" i="35"/>
  <c r="C20" i="35" s="1"/>
  <c r="X20" i="35" s="1"/>
  <c r="Y20" i="35" s="1"/>
  <c r="V19" i="35"/>
  <c r="V19" i="36"/>
  <c r="R17" i="35"/>
  <c r="Z17" i="35" s="1"/>
  <c r="W13" i="36"/>
  <c r="W16" i="35"/>
  <c r="Z90" i="35"/>
  <c r="Z43" i="35"/>
  <c r="Z41" i="36"/>
  <c r="Z74" i="35"/>
  <c r="Z49" i="36"/>
  <c r="Z33" i="36"/>
  <c r="Z23" i="35"/>
  <c r="C58" i="35"/>
  <c r="X58" i="35" s="1"/>
  <c r="Y58" i="35" s="1"/>
  <c r="W12" i="35"/>
  <c r="W13" i="35" s="1"/>
  <c r="Z86" i="35"/>
  <c r="H4" i="35"/>
  <c r="AA59" i="36"/>
  <c r="AA67" i="36"/>
  <c r="AA71" i="36"/>
  <c r="AA79" i="36"/>
  <c r="AA83" i="36"/>
  <c r="AA87" i="36"/>
  <c r="AA91" i="36"/>
  <c r="C54" i="36"/>
  <c r="X54" i="36" s="1"/>
  <c r="Y54" i="36" s="1"/>
  <c r="Z58" i="36"/>
  <c r="Z62" i="36"/>
  <c r="Z66" i="36"/>
  <c r="Z82" i="36"/>
  <c r="Z86" i="36"/>
  <c r="Z90" i="36"/>
  <c r="AA34" i="36"/>
  <c r="AA50" i="36"/>
  <c r="Z52" i="36"/>
  <c r="AA28" i="35"/>
  <c r="AA63" i="35"/>
  <c r="AA79" i="35"/>
  <c r="AA95" i="35"/>
  <c r="Z102" i="35"/>
  <c r="AA54" i="35"/>
  <c r="C56" i="35"/>
  <c r="X56" i="35" s="1"/>
  <c r="Y56" i="35" s="1"/>
  <c r="Z82" i="35"/>
  <c r="Z98" i="35"/>
  <c r="AA107" i="35"/>
  <c r="AA48" i="35"/>
  <c r="C61" i="35"/>
  <c r="X61" i="35" s="1"/>
  <c r="Y61" i="35" s="1"/>
  <c r="Z22" i="36"/>
  <c r="Z38" i="36"/>
  <c r="Z55" i="36"/>
  <c r="AA56" i="36"/>
  <c r="Z17" i="36"/>
  <c r="AA18" i="36"/>
  <c r="Z21" i="36"/>
  <c r="AA22" i="36"/>
  <c r="Z26" i="36"/>
  <c r="AA38" i="36"/>
  <c r="AA55" i="36"/>
  <c r="C57" i="36"/>
  <c r="X57" i="36" s="1"/>
  <c r="Y57" i="36" s="1"/>
  <c r="Z71" i="36"/>
  <c r="Z87" i="36"/>
  <c r="AA93" i="36"/>
  <c r="AA97" i="36"/>
  <c r="AA101" i="36"/>
  <c r="AA105" i="36"/>
  <c r="Z18" i="36"/>
  <c r="Z30" i="36"/>
  <c r="Z46" i="36"/>
  <c r="AA95" i="36"/>
  <c r="AA99" i="36"/>
  <c r="AA103" i="36"/>
  <c r="AA107" i="36"/>
  <c r="Z29" i="36"/>
  <c r="AA30" i="36"/>
  <c r="Z34" i="36"/>
  <c r="Z45" i="36"/>
  <c r="AA46" i="36"/>
  <c r="Z50" i="36"/>
  <c r="AA53" i="36"/>
  <c r="Z59" i="36"/>
  <c r="Z67" i="36"/>
  <c r="Z83" i="36"/>
  <c r="Z91" i="36"/>
  <c r="Z94" i="36"/>
  <c r="Z98" i="36"/>
  <c r="Z102" i="36"/>
  <c r="Z106" i="36"/>
  <c r="Z20" i="35"/>
  <c r="AA68" i="35"/>
  <c r="AA106" i="35"/>
  <c r="AA20" i="35"/>
  <c r="Z24" i="35"/>
  <c r="Z32" i="35"/>
  <c r="C34" i="35"/>
  <c r="X34" i="35" s="1"/>
  <c r="Y34" i="35" s="1"/>
  <c r="Z36" i="35"/>
  <c r="AA37" i="35"/>
  <c r="Z40" i="35"/>
  <c r="AA41" i="35"/>
  <c r="Z44" i="35"/>
  <c r="AA52" i="35"/>
  <c r="AA66" i="35"/>
  <c r="AA67" i="35"/>
  <c r="C69" i="35"/>
  <c r="X69" i="35" s="1"/>
  <c r="Y69" i="35" s="1"/>
  <c r="Z71" i="35"/>
  <c r="AA72" i="35"/>
  <c r="Z75" i="35"/>
  <c r="Z83" i="35"/>
  <c r="Z87" i="35"/>
  <c r="AA90" i="35"/>
  <c r="AA91" i="35"/>
  <c r="AA98" i="35"/>
  <c r="AA99" i="35"/>
  <c r="AA102" i="35"/>
  <c r="AA103" i="35"/>
  <c r="AA27" i="35"/>
  <c r="AA47" i="35"/>
  <c r="Z67" i="35"/>
  <c r="Z91" i="35"/>
  <c r="Z99" i="35"/>
  <c r="Z103" i="35"/>
  <c r="AA23" i="35"/>
  <c r="AA24" i="35"/>
  <c r="AA31" i="35"/>
  <c r="AA32" i="35"/>
  <c r="AA36" i="35"/>
  <c r="C38" i="35"/>
  <c r="X38" i="35" s="1"/>
  <c r="Y38" i="35" s="1"/>
  <c r="AA39" i="35"/>
  <c r="AA40" i="35"/>
  <c r="C42" i="35"/>
  <c r="X42" i="35" s="1"/>
  <c r="Y42" i="35" s="1"/>
  <c r="AA43" i="35"/>
  <c r="AA44" i="35"/>
  <c r="AA51" i="35"/>
  <c r="C53" i="35"/>
  <c r="Z58" i="35"/>
  <c r="AA60" i="35"/>
  <c r="Z62" i="35"/>
  <c r="Z63" i="35"/>
  <c r="AA70" i="35"/>
  <c r="AA71" i="35"/>
  <c r="C73" i="35"/>
  <c r="X73" i="35" s="1"/>
  <c r="Y73" i="35" s="1"/>
  <c r="AA74" i="35"/>
  <c r="AA75" i="35"/>
  <c r="AA82" i="35"/>
  <c r="AA83" i="35"/>
  <c r="AA86" i="35"/>
  <c r="AA87" i="35"/>
  <c r="Z94" i="35"/>
  <c r="Z95" i="35"/>
  <c r="AA78" i="35"/>
  <c r="C18" i="35"/>
  <c r="X18" i="35" s="1"/>
  <c r="Y18" i="35" s="1"/>
  <c r="Z27" i="35"/>
  <c r="Z28" i="35"/>
  <c r="Z47" i="35"/>
  <c r="Z48" i="35"/>
  <c r="Z54" i="35"/>
  <c r="AA58" i="35"/>
  <c r="AA62" i="35"/>
  <c r="Z78" i="35"/>
  <c r="Z79" i="35"/>
  <c r="AA94" i="35"/>
  <c r="Z106" i="35"/>
  <c r="Z107" i="35"/>
  <c r="W16" i="36"/>
  <c r="AA23" i="36"/>
  <c r="Z23" i="36"/>
  <c r="AA27" i="36"/>
  <c r="Z27" i="36"/>
  <c r="AA31" i="36"/>
  <c r="Z31" i="36"/>
  <c r="AA39" i="36"/>
  <c r="Z39" i="36"/>
  <c r="AA43" i="36"/>
  <c r="AA47" i="36"/>
  <c r="Z47" i="36"/>
  <c r="AA51" i="36"/>
  <c r="Z51" i="36"/>
  <c r="H4" i="36"/>
  <c r="R9" i="36"/>
  <c r="W12" i="36"/>
  <c r="V12" i="36"/>
  <c r="V13" i="36"/>
  <c r="V14" i="36" s="1"/>
  <c r="V15" i="36" s="1"/>
  <c r="V16" i="36" s="1"/>
  <c r="AA19" i="36"/>
  <c r="C24" i="36"/>
  <c r="X24" i="36" s="1"/>
  <c r="Y24" i="36" s="1"/>
  <c r="C28" i="36"/>
  <c r="X28" i="36" s="1"/>
  <c r="Y28" i="36" s="1"/>
  <c r="C32" i="36"/>
  <c r="C40" i="36"/>
  <c r="X40" i="36" s="1"/>
  <c r="Y40" i="36" s="1"/>
  <c r="C44" i="36"/>
  <c r="X44" i="36" s="1"/>
  <c r="Y44" i="36" s="1"/>
  <c r="C48" i="36"/>
  <c r="X48" i="36" s="1"/>
  <c r="Y48" i="36" s="1"/>
  <c r="C52" i="36"/>
  <c r="X52" i="36" s="1"/>
  <c r="Y52" i="36" s="1"/>
  <c r="W10" i="36"/>
  <c r="W11" i="36" s="1"/>
  <c r="C20" i="36"/>
  <c r="X20" i="36" s="1"/>
  <c r="Y20" i="36" s="1"/>
  <c r="W20" i="36"/>
  <c r="V20" i="36"/>
  <c r="AA108" i="36"/>
  <c r="Z108" i="36"/>
  <c r="AA17" i="36"/>
  <c r="Z20" i="36"/>
  <c r="AA21" i="36"/>
  <c r="Z24" i="36"/>
  <c r="AA25" i="36"/>
  <c r="Z28" i="36"/>
  <c r="AA29" i="36"/>
  <c r="AA33" i="36"/>
  <c r="Z36" i="36"/>
  <c r="AA37" i="36"/>
  <c r="Z40" i="36"/>
  <c r="AA41" i="36"/>
  <c r="Z44" i="36"/>
  <c r="AA45" i="36"/>
  <c r="Z48" i="36"/>
  <c r="AA49" i="36"/>
  <c r="AA52" i="36"/>
  <c r="AA104" i="36"/>
  <c r="Z104" i="36"/>
  <c r="C105" i="36"/>
  <c r="X105" i="36" s="1"/>
  <c r="Y105" i="36" s="1"/>
  <c r="AA20" i="36"/>
  <c r="AA24" i="36"/>
  <c r="AA28" i="36"/>
  <c r="AA32" i="36"/>
  <c r="AA36" i="36"/>
  <c r="AA40" i="36"/>
  <c r="AA44" i="36"/>
  <c r="AA48" i="36"/>
  <c r="AA100" i="36"/>
  <c r="Z100" i="36"/>
  <c r="C101" i="36"/>
  <c r="X101" i="36" s="1"/>
  <c r="Y101" i="36" s="1"/>
  <c r="C55" i="36"/>
  <c r="X55" i="36" s="1"/>
  <c r="Y55" i="36" s="1"/>
  <c r="AA54" i="36"/>
  <c r="Z54" i="36"/>
  <c r="AA60" i="36"/>
  <c r="Z60" i="36"/>
  <c r="AA64" i="36"/>
  <c r="Z64" i="36"/>
  <c r="AA68" i="36"/>
  <c r="Z68" i="36"/>
  <c r="AA72" i="36"/>
  <c r="Z72" i="36"/>
  <c r="Z76" i="36"/>
  <c r="AA80" i="36"/>
  <c r="Z80" i="36"/>
  <c r="AA84" i="36"/>
  <c r="Z84" i="36"/>
  <c r="AA88" i="36"/>
  <c r="Z88" i="36"/>
  <c r="AA92" i="36"/>
  <c r="Z92" i="36"/>
  <c r="AA96" i="36"/>
  <c r="Z96" i="36"/>
  <c r="C97" i="36"/>
  <c r="X97" i="36" s="1"/>
  <c r="Y97" i="36" s="1"/>
  <c r="Z57" i="36"/>
  <c r="AA58" i="36"/>
  <c r="Z61" i="36"/>
  <c r="Z65" i="36"/>
  <c r="AA66" i="36"/>
  <c r="Z69" i="36"/>
  <c r="AA70" i="36"/>
  <c r="Z73" i="36"/>
  <c r="Z77" i="36"/>
  <c r="AA78" i="36"/>
  <c r="Z81" i="36"/>
  <c r="AA82" i="36"/>
  <c r="Z85" i="36"/>
  <c r="AA86" i="36"/>
  <c r="Z89" i="36"/>
  <c r="AA90" i="36"/>
  <c r="Z93" i="36"/>
  <c r="AA94" i="36"/>
  <c r="C96" i="36"/>
  <c r="X96" i="36" s="1"/>
  <c r="Y96" i="36" s="1"/>
  <c r="Z97" i="36"/>
  <c r="AA98" i="36"/>
  <c r="C100" i="36"/>
  <c r="X100" i="36" s="1"/>
  <c r="Y100" i="36" s="1"/>
  <c r="Z101" i="36"/>
  <c r="AA102" i="36"/>
  <c r="C104" i="36"/>
  <c r="X104" i="36" s="1"/>
  <c r="Y104" i="36" s="1"/>
  <c r="Z105" i="36"/>
  <c r="AA106" i="36"/>
  <c r="C108" i="36"/>
  <c r="X108" i="36" s="1"/>
  <c r="Y108" i="36" s="1"/>
  <c r="AA57" i="36"/>
  <c r="AA61" i="36"/>
  <c r="AA65" i="36"/>
  <c r="AA69" i="36"/>
  <c r="AA73" i="36"/>
  <c r="AA77" i="36"/>
  <c r="AA81" i="36"/>
  <c r="AA85" i="36"/>
  <c r="AA89" i="36"/>
  <c r="AA9" i="35"/>
  <c r="Z9" i="35"/>
  <c r="C10" i="35"/>
  <c r="V10" i="35"/>
  <c r="AA21" i="35"/>
  <c r="AA22" i="35"/>
  <c r="Z22" i="35"/>
  <c r="C23" i="35"/>
  <c r="X23" i="35" s="1"/>
  <c r="Y23" i="35" s="1"/>
  <c r="AA25" i="35"/>
  <c r="AA26" i="35"/>
  <c r="Z26" i="35"/>
  <c r="AA42" i="35"/>
  <c r="Z42" i="35"/>
  <c r="AA73" i="35"/>
  <c r="Z73" i="35"/>
  <c r="C74" i="35"/>
  <c r="X74" i="35" s="1"/>
  <c r="Y74" i="35" s="1"/>
  <c r="AA108" i="35"/>
  <c r="Z108" i="35"/>
  <c r="W10" i="35"/>
  <c r="W11" i="35" s="1"/>
  <c r="W14" i="35"/>
  <c r="V14" i="35"/>
  <c r="V15" i="35" s="1"/>
  <c r="V16" i="35" s="1"/>
  <c r="C22" i="35"/>
  <c r="X22" i="35" s="1"/>
  <c r="Y22" i="35" s="1"/>
  <c r="W22" i="35"/>
  <c r="V22" i="35"/>
  <c r="C26" i="35"/>
  <c r="X26" i="35" s="1"/>
  <c r="Y26" i="35" s="1"/>
  <c r="C27" i="35"/>
  <c r="X27" i="35" s="1"/>
  <c r="Y27" i="35" s="1"/>
  <c r="AA29" i="35"/>
  <c r="AA30" i="35"/>
  <c r="Z30" i="35"/>
  <c r="C43" i="35"/>
  <c r="X43" i="35" s="1"/>
  <c r="Y43" i="35" s="1"/>
  <c r="AA46" i="35"/>
  <c r="Z46" i="35"/>
  <c r="AA92" i="35"/>
  <c r="Z92" i="35"/>
  <c r="AA96" i="35"/>
  <c r="Z96" i="35"/>
  <c r="C97" i="35"/>
  <c r="X97" i="35" s="1"/>
  <c r="Y97" i="35" s="1"/>
  <c r="V11" i="35"/>
  <c r="AA17" i="35"/>
  <c r="AA18" i="35"/>
  <c r="Z18" i="35"/>
  <c r="C19" i="35"/>
  <c r="X19" i="35" s="1"/>
  <c r="Y19" i="35" s="1"/>
  <c r="C30" i="35"/>
  <c r="X30" i="35" s="1"/>
  <c r="Y30" i="35" s="1"/>
  <c r="C31" i="35"/>
  <c r="X31" i="35" s="1"/>
  <c r="Y31" i="35" s="1"/>
  <c r="AA33" i="35"/>
  <c r="AA34" i="35"/>
  <c r="Z34" i="35"/>
  <c r="C47" i="35"/>
  <c r="X47" i="35" s="1"/>
  <c r="Y47" i="35" s="1"/>
  <c r="AA49" i="35"/>
  <c r="AA50" i="35"/>
  <c r="Z50" i="35"/>
  <c r="AA53" i="35"/>
  <c r="C54" i="35"/>
  <c r="X54" i="35" s="1"/>
  <c r="Y54" i="35" s="1"/>
  <c r="Z53" i="35"/>
  <c r="C57" i="35"/>
  <c r="X57" i="35" s="1"/>
  <c r="Y57" i="35" s="1"/>
  <c r="AA56" i="35"/>
  <c r="Z64" i="35"/>
  <c r="C65" i="35"/>
  <c r="X65" i="35" s="1"/>
  <c r="Y65" i="35" s="1"/>
  <c r="AA64" i="35"/>
  <c r="AA76" i="35"/>
  <c r="Z76" i="35"/>
  <c r="AA80" i="35"/>
  <c r="Z80" i="35"/>
  <c r="C81" i="35"/>
  <c r="X81" i="35" s="1"/>
  <c r="Y81" i="35" s="1"/>
  <c r="C93" i="35"/>
  <c r="X93" i="35" s="1"/>
  <c r="Y93" i="35" s="1"/>
  <c r="W18" i="35"/>
  <c r="V18" i="35"/>
  <c r="AA38" i="35"/>
  <c r="Z38" i="35"/>
  <c r="C50" i="35"/>
  <c r="C51" i="35"/>
  <c r="X51" i="35" s="1"/>
  <c r="Y51" i="35" s="1"/>
  <c r="C60" i="35"/>
  <c r="X60" i="35" s="1"/>
  <c r="Y60" i="35" s="1"/>
  <c r="AA59" i="35"/>
  <c r="AA61" i="35"/>
  <c r="C62" i="35"/>
  <c r="X62" i="35" s="1"/>
  <c r="Y62" i="35" s="1"/>
  <c r="Z61" i="35"/>
  <c r="C77" i="35"/>
  <c r="X77" i="35" s="1"/>
  <c r="Y77" i="35" s="1"/>
  <c r="AA19" i="35"/>
  <c r="AA65" i="35"/>
  <c r="Z65" i="35"/>
  <c r="AA84" i="35"/>
  <c r="Z84" i="35"/>
  <c r="AA100" i="35"/>
  <c r="Z100" i="35"/>
  <c r="Z57" i="35"/>
  <c r="C66" i="35"/>
  <c r="X66" i="35" s="1"/>
  <c r="Y66" i="35" s="1"/>
  <c r="AA69" i="35"/>
  <c r="Z69" i="35"/>
  <c r="AA88" i="35"/>
  <c r="Z88" i="35"/>
  <c r="AA104" i="35"/>
  <c r="Z104" i="35"/>
  <c r="Z77" i="35"/>
  <c r="Z81" i="35"/>
  <c r="Z85" i="35"/>
  <c r="Z89" i="35"/>
  <c r="Z93" i="35"/>
  <c r="Z97" i="35"/>
  <c r="Z101" i="35"/>
  <c r="Z105" i="35"/>
  <c r="AA77" i="35"/>
  <c r="AA81" i="35"/>
  <c r="AA85" i="35"/>
  <c r="AA89" i="35"/>
  <c r="AA93" i="35"/>
  <c r="AA97" i="35"/>
  <c r="AA101" i="35"/>
  <c r="AA105" i="35"/>
  <c r="K47" i="33"/>
  <c r="K48" i="33"/>
  <c r="K49" i="33"/>
  <c r="K51" i="33"/>
  <c r="K52" i="33"/>
  <c r="K54" i="33"/>
  <c r="K55" i="33"/>
  <c r="K56" i="33"/>
  <c r="K57" i="33"/>
  <c r="K58" i="33"/>
  <c r="K59" i="33"/>
  <c r="K60" i="33"/>
  <c r="K61" i="33"/>
  <c r="K62" i="33"/>
  <c r="K63" i="33"/>
  <c r="K64" i="33"/>
  <c r="K65" i="33"/>
  <c r="K66" i="33"/>
  <c r="K67" i="33"/>
  <c r="K68" i="33"/>
  <c r="K69" i="33"/>
  <c r="K70" i="33"/>
  <c r="K71" i="33"/>
  <c r="K72" i="33"/>
  <c r="K73" i="33"/>
  <c r="K74" i="33"/>
  <c r="K75" i="33"/>
  <c r="K76" i="33"/>
  <c r="K77" i="33"/>
  <c r="K78" i="33"/>
  <c r="K79" i="33"/>
  <c r="K80" i="33"/>
  <c r="K81" i="33"/>
  <c r="K82" i="33"/>
  <c r="K83" i="33"/>
  <c r="K84" i="33"/>
  <c r="K85" i="33"/>
  <c r="K86" i="33"/>
  <c r="K87" i="33"/>
  <c r="K88" i="33"/>
  <c r="K89" i="33"/>
  <c r="K90" i="33"/>
  <c r="K91" i="33"/>
  <c r="K92" i="33"/>
  <c r="K93" i="33"/>
  <c r="K94" i="33"/>
  <c r="K95" i="33"/>
  <c r="K96" i="33"/>
  <c r="K97" i="33"/>
  <c r="K98" i="33"/>
  <c r="K99" i="33"/>
  <c r="K100" i="33"/>
  <c r="K101" i="33"/>
  <c r="K102" i="33"/>
  <c r="K103" i="33"/>
  <c r="K104" i="33"/>
  <c r="K105" i="33"/>
  <c r="K106" i="33"/>
  <c r="K107" i="33"/>
  <c r="K108" i="33"/>
  <c r="Z79" i="36" l="1"/>
  <c r="Z78" i="36"/>
  <c r="AA76" i="36"/>
  <c r="AA75" i="36"/>
  <c r="Z75" i="36"/>
  <c r="AA74" i="36"/>
  <c r="Z74" i="36"/>
  <c r="Z70" i="36"/>
  <c r="Z70" i="35"/>
  <c r="Z66" i="35"/>
  <c r="AA63" i="36"/>
  <c r="Z63" i="36"/>
  <c r="AA62" i="36"/>
  <c r="AA55" i="35"/>
  <c r="X53" i="35"/>
  <c r="Y53" i="35" s="1"/>
  <c r="K53" i="35"/>
  <c r="M53" i="35" s="1"/>
  <c r="Z51" i="35"/>
  <c r="X50" i="35"/>
  <c r="Y50" i="35" s="1"/>
  <c r="K50" i="35"/>
  <c r="M50" i="35" s="1"/>
  <c r="C46" i="35"/>
  <c r="X46" i="35" s="1"/>
  <c r="Y46" i="35" s="1"/>
  <c r="AA45" i="35"/>
  <c r="AA42" i="36"/>
  <c r="Z42" i="36"/>
  <c r="Z39" i="35"/>
  <c r="Z37" i="36"/>
  <c r="C36" i="36"/>
  <c r="AA35" i="36"/>
  <c r="K35" i="35"/>
  <c r="M35" i="35" s="1"/>
  <c r="R35" i="35" s="1"/>
  <c r="X36" i="36"/>
  <c r="Y36" i="36" s="1"/>
  <c r="K36" i="36"/>
  <c r="M36" i="36" s="1"/>
  <c r="Z32" i="36"/>
  <c r="Z31" i="35"/>
  <c r="X32" i="35"/>
  <c r="Y32" i="35" s="1"/>
  <c r="K32" i="35"/>
  <c r="M32" i="35" s="1"/>
  <c r="X32" i="36"/>
  <c r="Y32" i="36" s="1"/>
  <c r="K32" i="36"/>
  <c r="M32" i="36" s="1"/>
  <c r="AA26" i="36"/>
  <c r="Z25" i="36"/>
  <c r="Z19" i="35"/>
  <c r="L5" i="36"/>
  <c r="L5" i="35"/>
  <c r="AA9" i="36"/>
  <c r="Z9" i="36"/>
  <c r="C10" i="36"/>
  <c r="P5" i="36"/>
  <c r="X10" i="35"/>
  <c r="K10" i="35"/>
  <c r="M10" i="35" s="1"/>
  <c r="R10" i="35" s="1"/>
  <c r="P5" i="35"/>
  <c r="V108" i="33"/>
  <c r="T108" i="33"/>
  <c r="W108" i="33" s="1"/>
  <c r="R108" i="33"/>
  <c r="Z108" i="33" s="1"/>
  <c r="M108" i="33"/>
  <c r="V107" i="33"/>
  <c r="T107" i="33"/>
  <c r="W107" i="33" s="1"/>
  <c r="R107" i="33"/>
  <c r="Z107" i="33" s="1"/>
  <c r="M107" i="33"/>
  <c r="V106" i="33"/>
  <c r="T106" i="33"/>
  <c r="W106" i="33" s="1"/>
  <c r="R106" i="33"/>
  <c r="AA106" i="33" s="1"/>
  <c r="M106" i="33"/>
  <c r="V105" i="33"/>
  <c r="T105" i="33"/>
  <c r="W105" i="33" s="1"/>
  <c r="R105" i="33"/>
  <c r="C106" i="33" s="1"/>
  <c r="X106" i="33" s="1"/>
  <c r="Y106" i="33" s="1"/>
  <c r="M105" i="33"/>
  <c r="V104" i="33"/>
  <c r="T104" i="33"/>
  <c r="W104" i="33" s="1"/>
  <c r="R104" i="33"/>
  <c r="M104" i="33"/>
  <c r="V103" i="33"/>
  <c r="T103" i="33"/>
  <c r="W103" i="33" s="1"/>
  <c r="R103" i="33"/>
  <c r="Z103" i="33" s="1"/>
  <c r="M103" i="33"/>
  <c r="V102" i="33"/>
  <c r="T102" i="33"/>
  <c r="W102" i="33" s="1"/>
  <c r="R102" i="33"/>
  <c r="AA102" i="33" s="1"/>
  <c r="M102" i="33"/>
  <c r="V101" i="33"/>
  <c r="T101" i="33"/>
  <c r="W101" i="33" s="1"/>
  <c r="R101" i="33"/>
  <c r="C102" i="33" s="1"/>
  <c r="X102" i="33" s="1"/>
  <c r="Y102" i="33" s="1"/>
  <c r="M101" i="33"/>
  <c r="V100" i="33"/>
  <c r="T100" i="33"/>
  <c r="W100" i="33" s="1"/>
  <c r="R100" i="33"/>
  <c r="M100" i="33"/>
  <c r="V99" i="33"/>
  <c r="T99" i="33"/>
  <c r="W99" i="33" s="1"/>
  <c r="R99" i="33"/>
  <c r="Z99" i="33" s="1"/>
  <c r="M99" i="33"/>
  <c r="V98" i="33"/>
  <c r="T98" i="33"/>
  <c r="W98" i="33" s="1"/>
  <c r="R98" i="33"/>
  <c r="AA98" i="33" s="1"/>
  <c r="M98" i="33"/>
  <c r="V97" i="33"/>
  <c r="T97" i="33"/>
  <c r="W97" i="33" s="1"/>
  <c r="R97" i="33"/>
  <c r="C98" i="33" s="1"/>
  <c r="X98" i="33" s="1"/>
  <c r="Y98" i="33" s="1"/>
  <c r="M97" i="33"/>
  <c r="V96" i="33"/>
  <c r="T96" i="33"/>
  <c r="W96" i="33" s="1"/>
  <c r="R96" i="33"/>
  <c r="M96" i="33"/>
  <c r="V95" i="33"/>
  <c r="T95" i="33"/>
  <c r="W95" i="33" s="1"/>
  <c r="R95" i="33"/>
  <c r="Z95" i="33" s="1"/>
  <c r="M95" i="33"/>
  <c r="V94" i="33"/>
  <c r="T94" i="33"/>
  <c r="W94" i="33" s="1"/>
  <c r="R94" i="33"/>
  <c r="C95" i="33" s="1"/>
  <c r="X95" i="33" s="1"/>
  <c r="Y95" i="33" s="1"/>
  <c r="M94" i="33"/>
  <c r="V93" i="33"/>
  <c r="T93" i="33"/>
  <c r="W93" i="33" s="1"/>
  <c r="R93" i="33"/>
  <c r="C94" i="33" s="1"/>
  <c r="X94" i="33" s="1"/>
  <c r="Y94" i="33" s="1"/>
  <c r="M93" i="33"/>
  <c r="V92" i="33"/>
  <c r="T92" i="33"/>
  <c r="W92" i="33" s="1"/>
  <c r="R92" i="33"/>
  <c r="M92" i="33"/>
  <c r="V91" i="33"/>
  <c r="T91" i="33"/>
  <c r="W91" i="33" s="1"/>
  <c r="R91" i="33"/>
  <c r="Z91" i="33" s="1"/>
  <c r="M91" i="33"/>
  <c r="V90" i="33"/>
  <c r="T90" i="33"/>
  <c r="W90" i="33" s="1"/>
  <c r="R90" i="33"/>
  <c r="C91" i="33" s="1"/>
  <c r="X91" i="33" s="1"/>
  <c r="Y91" i="33" s="1"/>
  <c r="M90" i="33"/>
  <c r="V89" i="33"/>
  <c r="T89" i="33"/>
  <c r="W89" i="33" s="1"/>
  <c r="R89" i="33"/>
  <c r="C90" i="33" s="1"/>
  <c r="X90" i="33" s="1"/>
  <c r="Y90" i="33" s="1"/>
  <c r="M89" i="33"/>
  <c r="V88" i="33"/>
  <c r="T88" i="33"/>
  <c r="W88" i="33" s="1"/>
  <c r="R88" i="33"/>
  <c r="M88" i="33"/>
  <c r="V87" i="33"/>
  <c r="T87" i="33"/>
  <c r="W87" i="33" s="1"/>
  <c r="R87" i="33"/>
  <c r="Z87" i="33" s="1"/>
  <c r="M87" i="33"/>
  <c r="V86" i="33"/>
  <c r="T86" i="33"/>
  <c r="W86" i="33" s="1"/>
  <c r="R86" i="33"/>
  <c r="C87" i="33" s="1"/>
  <c r="X87" i="33" s="1"/>
  <c r="Y87" i="33" s="1"/>
  <c r="M86" i="33"/>
  <c r="V85" i="33"/>
  <c r="T85" i="33"/>
  <c r="W85" i="33" s="1"/>
  <c r="R85" i="33"/>
  <c r="C86" i="33" s="1"/>
  <c r="X86" i="33" s="1"/>
  <c r="Y86" i="33" s="1"/>
  <c r="M85" i="33"/>
  <c r="V84" i="33"/>
  <c r="T84" i="33"/>
  <c r="W84" i="33" s="1"/>
  <c r="R84" i="33"/>
  <c r="M84" i="33"/>
  <c r="V83" i="33"/>
  <c r="T83" i="33"/>
  <c r="W83" i="33" s="1"/>
  <c r="R83" i="33"/>
  <c r="Z83" i="33" s="1"/>
  <c r="M83" i="33"/>
  <c r="V82" i="33"/>
  <c r="T82" i="33"/>
  <c r="W82" i="33" s="1"/>
  <c r="R82" i="33"/>
  <c r="C83" i="33" s="1"/>
  <c r="X83" i="33" s="1"/>
  <c r="Y83" i="33" s="1"/>
  <c r="M82" i="33"/>
  <c r="V81" i="33"/>
  <c r="T81" i="33"/>
  <c r="W81" i="33" s="1"/>
  <c r="R81" i="33"/>
  <c r="C82" i="33" s="1"/>
  <c r="X82" i="33" s="1"/>
  <c r="Y82" i="33" s="1"/>
  <c r="M81" i="33"/>
  <c r="V80" i="33"/>
  <c r="T80" i="33"/>
  <c r="W80" i="33" s="1"/>
  <c r="R80" i="33"/>
  <c r="M80" i="33"/>
  <c r="V79" i="33"/>
  <c r="T79" i="33"/>
  <c r="W79" i="33" s="1"/>
  <c r="R79" i="33"/>
  <c r="Z79" i="33" s="1"/>
  <c r="M79" i="33"/>
  <c r="V78" i="33"/>
  <c r="T78" i="33"/>
  <c r="W78" i="33" s="1"/>
  <c r="R78" i="33"/>
  <c r="C79" i="33" s="1"/>
  <c r="X79" i="33" s="1"/>
  <c r="Y79" i="33" s="1"/>
  <c r="M78" i="33"/>
  <c r="V77" i="33"/>
  <c r="T77" i="33"/>
  <c r="W77" i="33" s="1"/>
  <c r="M77" i="33"/>
  <c r="V76" i="33"/>
  <c r="T76" i="33"/>
  <c r="W76" i="33" s="1"/>
  <c r="R76" i="33"/>
  <c r="M76" i="33"/>
  <c r="V75" i="33"/>
  <c r="T75" i="33"/>
  <c r="W75" i="33" s="1"/>
  <c r="R75" i="33"/>
  <c r="Z75" i="33" s="1"/>
  <c r="M75" i="33"/>
  <c r="V74" i="33"/>
  <c r="T74" i="33"/>
  <c r="W74" i="33" s="1"/>
  <c r="R74" i="33"/>
  <c r="C75" i="33" s="1"/>
  <c r="X75" i="33" s="1"/>
  <c r="Y75" i="33" s="1"/>
  <c r="M74" i="33"/>
  <c r="V73" i="33"/>
  <c r="T73" i="33"/>
  <c r="W73" i="33" s="1"/>
  <c r="R73" i="33"/>
  <c r="C74" i="33" s="1"/>
  <c r="X74" i="33" s="1"/>
  <c r="Y74" i="33" s="1"/>
  <c r="M73" i="33"/>
  <c r="V72" i="33"/>
  <c r="T72" i="33"/>
  <c r="W72" i="33" s="1"/>
  <c r="R72" i="33"/>
  <c r="C73" i="33" s="1"/>
  <c r="X73" i="33" s="1"/>
  <c r="Y73" i="33" s="1"/>
  <c r="M72" i="33"/>
  <c r="V71" i="33"/>
  <c r="T71" i="33"/>
  <c r="W71" i="33" s="1"/>
  <c r="R71" i="33"/>
  <c r="C72" i="33" s="1"/>
  <c r="X72" i="33" s="1"/>
  <c r="Y72" i="33" s="1"/>
  <c r="M71" i="33"/>
  <c r="V70" i="33"/>
  <c r="T70" i="33"/>
  <c r="W70" i="33" s="1"/>
  <c r="R70" i="33"/>
  <c r="C71" i="33" s="1"/>
  <c r="X71" i="33" s="1"/>
  <c r="Y71" i="33" s="1"/>
  <c r="M70" i="33"/>
  <c r="V69" i="33"/>
  <c r="T69" i="33"/>
  <c r="W69" i="33" s="1"/>
  <c r="R69" i="33"/>
  <c r="C70" i="33" s="1"/>
  <c r="X70" i="33" s="1"/>
  <c r="Y70" i="33" s="1"/>
  <c r="M69" i="33"/>
  <c r="V68" i="33"/>
  <c r="T68" i="33"/>
  <c r="W68" i="33" s="1"/>
  <c r="R68" i="33"/>
  <c r="C69" i="33" s="1"/>
  <c r="X69" i="33" s="1"/>
  <c r="Y69" i="33" s="1"/>
  <c r="M68" i="33"/>
  <c r="V67" i="33"/>
  <c r="T67" i="33"/>
  <c r="W67" i="33" s="1"/>
  <c r="M67" i="33"/>
  <c r="V66" i="33"/>
  <c r="T66" i="33"/>
  <c r="W66" i="33" s="1"/>
  <c r="R66" i="33"/>
  <c r="C67" i="33" s="1"/>
  <c r="X67" i="33" s="1"/>
  <c r="Y67" i="33" s="1"/>
  <c r="M66" i="33"/>
  <c r="V65" i="33"/>
  <c r="T65" i="33"/>
  <c r="W65" i="33" s="1"/>
  <c r="R65" i="33"/>
  <c r="C66" i="33" s="1"/>
  <c r="X66" i="33" s="1"/>
  <c r="Y66" i="33" s="1"/>
  <c r="M65" i="33"/>
  <c r="V64" i="33"/>
  <c r="T64" i="33"/>
  <c r="W64" i="33" s="1"/>
  <c r="R64" i="33"/>
  <c r="C65" i="33" s="1"/>
  <c r="X65" i="33" s="1"/>
  <c r="Y65" i="33" s="1"/>
  <c r="M64" i="33"/>
  <c r="V63" i="33"/>
  <c r="T63" i="33"/>
  <c r="W63" i="33" s="1"/>
  <c r="R63" i="33"/>
  <c r="C64" i="33" s="1"/>
  <c r="X64" i="33" s="1"/>
  <c r="Y64" i="33" s="1"/>
  <c r="M63" i="33"/>
  <c r="V62" i="33"/>
  <c r="T62" i="33"/>
  <c r="W62" i="33" s="1"/>
  <c r="R62" i="33"/>
  <c r="C63" i="33" s="1"/>
  <c r="X63" i="33" s="1"/>
  <c r="Y63" i="33" s="1"/>
  <c r="M62" i="33"/>
  <c r="V61" i="33"/>
  <c r="T61" i="33"/>
  <c r="W61" i="33" s="1"/>
  <c r="R61" i="33"/>
  <c r="C62" i="33" s="1"/>
  <c r="X62" i="33" s="1"/>
  <c r="Y62" i="33" s="1"/>
  <c r="M61" i="33"/>
  <c r="V60" i="33"/>
  <c r="T60" i="33"/>
  <c r="W60" i="33" s="1"/>
  <c r="R60" i="33"/>
  <c r="C61" i="33" s="1"/>
  <c r="X61" i="33" s="1"/>
  <c r="Y61" i="33" s="1"/>
  <c r="M60" i="33"/>
  <c r="V59" i="33"/>
  <c r="T59" i="33"/>
  <c r="W59" i="33"/>
  <c r="R59" i="33"/>
  <c r="C60" i="33" s="1"/>
  <c r="X60" i="33" s="1"/>
  <c r="Y60" i="33" s="1"/>
  <c r="M59" i="33"/>
  <c r="V58" i="33"/>
  <c r="T58" i="33"/>
  <c r="W58" i="33" s="1"/>
  <c r="M58" i="33"/>
  <c r="V57" i="33"/>
  <c r="T57" i="33"/>
  <c r="W57" i="33" s="1"/>
  <c r="M57" i="33"/>
  <c r="V56" i="33"/>
  <c r="T56" i="33"/>
  <c r="W56" i="33" s="1"/>
  <c r="M56" i="33"/>
  <c r="V55" i="33"/>
  <c r="T55" i="33"/>
  <c r="W55" i="33" s="1"/>
  <c r="M55" i="33"/>
  <c r="V54" i="33"/>
  <c r="T54" i="33"/>
  <c r="W54" i="33" s="1"/>
  <c r="M54" i="33"/>
  <c r="V53" i="33"/>
  <c r="T53" i="33"/>
  <c r="W53" i="33" s="1"/>
  <c r="V52" i="33"/>
  <c r="T52" i="33"/>
  <c r="W52" i="33" s="1"/>
  <c r="M52" i="33"/>
  <c r="V51" i="33"/>
  <c r="T51" i="33"/>
  <c r="W51" i="33" s="1"/>
  <c r="M51" i="33"/>
  <c r="V50" i="33"/>
  <c r="T50" i="33"/>
  <c r="W50" i="33" s="1"/>
  <c r="R50" i="33"/>
  <c r="C51" i="33" s="1"/>
  <c r="X51" i="33" s="1"/>
  <c r="Y51" i="33" s="1"/>
  <c r="V49" i="33"/>
  <c r="T49" i="33"/>
  <c r="W49" i="33" s="1"/>
  <c r="R49" i="33"/>
  <c r="C50" i="33" s="1"/>
  <c r="M49" i="33"/>
  <c r="V48" i="33"/>
  <c r="T48" i="33"/>
  <c r="W48" i="33" s="1"/>
  <c r="M48" i="33"/>
  <c r="V47" i="33"/>
  <c r="T47" i="33"/>
  <c r="W47" i="33" s="1"/>
  <c r="M47" i="33"/>
  <c r="V46" i="33"/>
  <c r="T46" i="33"/>
  <c r="W46" i="33" s="1"/>
  <c r="V45" i="33"/>
  <c r="T45" i="33"/>
  <c r="W45" i="33" s="1"/>
  <c r="V44" i="33"/>
  <c r="T44" i="33"/>
  <c r="W44" i="33" s="1"/>
  <c r="V43" i="33"/>
  <c r="T43" i="33"/>
  <c r="W43" i="33" s="1"/>
  <c r="V42" i="33"/>
  <c r="T42" i="33"/>
  <c r="V41" i="33"/>
  <c r="T41" i="33"/>
  <c r="W41" i="33" s="1"/>
  <c r="V40" i="33"/>
  <c r="T40" i="33"/>
  <c r="V39" i="33"/>
  <c r="T39" i="33"/>
  <c r="V38" i="33"/>
  <c r="T38" i="33"/>
  <c r="W38" i="33" s="1"/>
  <c r="V37" i="33"/>
  <c r="T37" i="33"/>
  <c r="W37" i="33" s="1"/>
  <c r="V36" i="33"/>
  <c r="T36" i="33"/>
  <c r="W36" i="33" s="1"/>
  <c r="V35" i="33"/>
  <c r="T35" i="33"/>
  <c r="V34" i="33"/>
  <c r="T34" i="33"/>
  <c r="V33" i="33"/>
  <c r="T33" i="33"/>
  <c r="V32" i="33"/>
  <c r="T32" i="33"/>
  <c r="W32" i="33" s="1"/>
  <c r="V31" i="33"/>
  <c r="T31" i="33"/>
  <c r="V30" i="33"/>
  <c r="T30" i="33"/>
  <c r="W30" i="33" s="1"/>
  <c r="V29" i="33"/>
  <c r="T29" i="33"/>
  <c r="W29" i="33" s="1"/>
  <c r="V28" i="33"/>
  <c r="T28" i="33"/>
  <c r="W28" i="33" s="1"/>
  <c r="V27" i="33"/>
  <c r="T27" i="33"/>
  <c r="V26" i="33"/>
  <c r="T26" i="33"/>
  <c r="V25" i="33"/>
  <c r="T25" i="33"/>
  <c r="V24" i="33"/>
  <c r="T24" i="33"/>
  <c r="V23" i="33"/>
  <c r="T23" i="33"/>
  <c r="W23" i="33" s="1"/>
  <c r="T22" i="33"/>
  <c r="V22" i="33" s="1"/>
  <c r="T21" i="33"/>
  <c r="V21" i="33" s="1"/>
  <c r="T20" i="33"/>
  <c r="V20" i="33" s="1"/>
  <c r="T19" i="33"/>
  <c r="T18" i="33"/>
  <c r="W18" i="33" s="1"/>
  <c r="T17" i="33"/>
  <c r="T16" i="33"/>
  <c r="T15" i="33"/>
  <c r="W15" i="33" s="1"/>
  <c r="T14" i="33"/>
  <c r="T13" i="33"/>
  <c r="V13" i="33" s="1"/>
  <c r="T12" i="33"/>
  <c r="T11" i="33"/>
  <c r="T10" i="33"/>
  <c r="W10" i="33" s="1"/>
  <c r="T9" i="33"/>
  <c r="W9" i="33" s="1"/>
  <c r="C9" i="33"/>
  <c r="R10" i="17"/>
  <c r="T10" i="17"/>
  <c r="R11" i="17"/>
  <c r="C12" i="17"/>
  <c r="T11" i="17"/>
  <c r="R12" i="17"/>
  <c r="C13" i="17" s="1"/>
  <c r="T12" i="17"/>
  <c r="R13" i="17"/>
  <c r="T13" i="17"/>
  <c r="R14" i="17"/>
  <c r="T14" i="17"/>
  <c r="R15" i="17"/>
  <c r="C16" i="17"/>
  <c r="T15" i="17"/>
  <c r="R16" i="17"/>
  <c r="C17" i="17" s="1"/>
  <c r="T16" i="17"/>
  <c r="R17" i="17"/>
  <c r="C18" i="17"/>
  <c r="T17" i="17"/>
  <c r="R18" i="17"/>
  <c r="C19" i="17" s="1"/>
  <c r="T18" i="17"/>
  <c r="R19" i="17"/>
  <c r="C20" i="17" s="1"/>
  <c r="T19" i="17"/>
  <c r="R20" i="17"/>
  <c r="C21" i="17"/>
  <c r="T20" i="17"/>
  <c r="R21" i="17"/>
  <c r="C22" i="17" s="1"/>
  <c r="T21" i="17"/>
  <c r="R22" i="17"/>
  <c r="C23" i="17" s="1"/>
  <c r="T22" i="17"/>
  <c r="R23" i="17"/>
  <c r="C24" i="17" s="1"/>
  <c r="T23" i="17"/>
  <c r="R24" i="17"/>
  <c r="C25" i="17" s="1"/>
  <c r="T24" i="17"/>
  <c r="R25" i="17"/>
  <c r="T25" i="17"/>
  <c r="R26" i="17"/>
  <c r="C27" i="17"/>
  <c r="T26" i="17"/>
  <c r="R27" i="17"/>
  <c r="C28" i="17" s="1"/>
  <c r="T27" i="17"/>
  <c r="R28" i="17"/>
  <c r="C29" i="17"/>
  <c r="T28" i="17"/>
  <c r="R29" i="17"/>
  <c r="C30" i="17" s="1"/>
  <c r="T29" i="17"/>
  <c r="R30" i="17"/>
  <c r="T30" i="17"/>
  <c r="R31" i="17"/>
  <c r="T31" i="17"/>
  <c r="R32" i="17"/>
  <c r="C33" i="17"/>
  <c r="T32" i="17"/>
  <c r="R33" i="17"/>
  <c r="C34" i="17" s="1"/>
  <c r="T33" i="17"/>
  <c r="R34" i="17"/>
  <c r="T34" i="17"/>
  <c r="R35" i="17"/>
  <c r="C36" i="17"/>
  <c r="T35" i="17"/>
  <c r="R36" i="17"/>
  <c r="C37" i="17" s="1"/>
  <c r="T36" i="17"/>
  <c r="R37" i="17"/>
  <c r="T37" i="17"/>
  <c r="R38" i="17"/>
  <c r="T38" i="17"/>
  <c r="R39" i="17"/>
  <c r="T39" i="17"/>
  <c r="R40" i="17"/>
  <c r="C41" i="17"/>
  <c r="T40" i="17"/>
  <c r="R41" i="17"/>
  <c r="C42" i="17" s="1"/>
  <c r="T41" i="17"/>
  <c r="R42" i="17"/>
  <c r="C43" i="17"/>
  <c r="T42" i="17"/>
  <c r="R43" i="17"/>
  <c r="C44" i="17" s="1"/>
  <c r="T43" i="17"/>
  <c r="R44" i="17"/>
  <c r="C45" i="17" s="1"/>
  <c r="T44" i="17"/>
  <c r="R45" i="17"/>
  <c r="T45" i="17"/>
  <c r="R46" i="17"/>
  <c r="T46" i="17"/>
  <c r="R47" i="17"/>
  <c r="C48" i="17"/>
  <c r="T47" i="17"/>
  <c r="R48" i="17"/>
  <c r="C49" i="17" s="1"/>
  <c r="T48" i="17"/>
  <c r="R49" i="17"/>
  <c r="C50" i="17"/>
  <c r="T49" i="17"/>
  <c r="R50" i="17"/>
  <c r="C51" i="17" s="1"/>
  <c r="T50" i="17"/>
  <c r="R51" i="17"/>
  <c r="C52" i="17" s="1"/>
  <c r="T51" i="17"/>
  <c r="R52" i="17"/>
  <c r="C53" i="17"/>
  <c r="T52" i="17"/>
  <c r="R53" i="17"/>
  <c r="C54" i="17" s="1"/>
  <c r="T53" i="17"/>
  <c r="R54" i="17"/>
  <c r="C55" i="17" s="1"/>
  <c r="T54" i="17"/>
  <c r="R55" i="17"/>
  <c r="C56" i="17" s="1"/>
  <c r="T55" i="17"/>
  <c r="R56" i="17"/>
  <c r="C57" i="17" s="1"/>
  <c r="T56" i="17"/>
  <c r="R57" i="17"/>
  <c r="T57" i="17"/>
  <c r="R58" i="17"/>
  <c r="C59" i="17"/>
  <c r="T58" i="17"/>
  <c r="R59" i="17"/>
  <c r="C60" i="17" s="1"/>
  <c r="T59" i="17"/>
  <c r="R60" i="17"/>
  <c r="C61" i="17"/>
  <c r="T60" i="17"/>
  <c r="R61" i="17"/>
  <c r="C62" i="17" s="1"/>
  <c r="T61" i="17"/>
  <c r="R62" i="17"/>
  <c r="T62" i="17"/>
  <c r="R63" i="17"/>
  <c r="T63" i="17"/>
  <c r="R64" i="17"/>
  <c r="C65" i="17"/>
  <c r="T64" i="17"/>
  <c r="R65" i="17"/>
  <c r="C66" i="17" s="1"/>
  <c r="T65" i="17"/>
  <c r="R66" i="17"/>
  <c r="T66" i="17"/>
  <c r="R67" i="17"/>
  <c r="C68" i="17"/>
  <c r="T67" i="17"/>
  <c r="R68" i="17"/>
  <c r="C69" i="17" s="1"/>
  <c r="T68" i="17"/>
  <c r="R69" i="17"/>
  <c r="T69" i="17"/>
  <c r="R70" i="17"/>
  <c r="T70" i="17"/>
  <c r="R71" i="17"/>
  <c r="T71" i="17"/>
  <c r="R72" i="17"/>
  <c r="C73" i="17"/>
  <c r="T72" i="17"/>
  <c r="R73" i="17"/>
  <c r="C74" i="17" s="1"/>
  <c r="T73" i="17"/>
  <c r="R74" i="17"/>
  <c r="C75" i="17"/>
  <c r="T74" i="17"/>
  <c r="R75" i="17"/>
  <c r="C76" i="17" s="1"/>
  <c r="T75" i="17"/>
  <c r="R76" i="17"/>
  <c r="C77" i="17"/>
  <c r="T76" i="17"/>
  <c r="R77" i="17"/>
  <c r="C78" i="17" s="1"/>
  <c r="T77" i="17"/>
  <c r="R78" i="17"/>
  <c r="T78" i="17"/>
  <c r="R79" i="17"/>
  <c r="C80" i="17"/>
  <c r="T79" i="17"/>
  <c r="R80" i="17"/>
  <c r="C81" i="17" s="1"/>
  <c r="T80" i="17"/>
  <c r="R81" i="17"/>
  <c r="T81" i="17"/>
  <c r="R82" i="17"/>
  <c r="C83" i="17"/>
  <c r="T82" i="17"/>
  <c r="R83" i="17"/>
  <c r="C84" i="17" s="1"/>
  <c r="T83" i="17"/>
  <c r="R84" i="17"/>
  <c r="C85" i="17"/>
  <c r="T84" i="17"/>
  <c r="R85" i="17"/>
  <c r="C86" i="17" s="1"/>
  <c r="T85" i="17"/>
  <c r="R86" i="17"/>
  <c r="T86" i="17"/>
  <c r="R87" i="17"/>
  <c r="C88" i="17"/>
  <c r="T87" i="17"/>
  <c r="R88" i="17"/>
  <c r="C89" i="17" s="1"/>
  <c r="T88" i="17"/>
  <c r="R89" i="17"/>
  <c r="C90" i="17"/>
  <c r="T89" i="17"/>
  <c r="R90" i="17"/>
  <c r="C91" i="17" s="1"/>
  <c r="T90" i="17"/>
  <c r="R91" i="17"/>
  <c r="C92" i="17"/>
  <c r="T91" i="17"/>
  <c r="R92" i="17"/>
  <c r="C93" i="17" s="1"/>
  <c r="T92" i="17"/>
  <c r="R93" i="17"/>
  <c r="C94" i="17"/>
  <c r="T93" i="17"/>
  <c r="R94" i="17"/>
  <c r="C95" i="17" s="1"/>
  <c r="T94" i="17"/>
  <c r="R95" i="17"/>
  <c r="C96" i="17" s="1"/>
  <c r="T95" i="17"/>
  <c r="R96" i="17"/>
  <c r="C97" i="17"/>
  <c r="T96" i="17"/>
  <c r="R97" i="17"/>
  <c r="C98" i="17" s="1"/>
  <c r="T97" i="17"/>
  <c r="R98" i="17"/>
  <c r="C99" i="17" s="1"/>
  <c r="T98" i="17"/>
  <c r="R99" i="17"/>
  <c r="C100" i="17"/>
  <c r="T99" i="17"/>
  <c r="R100" i="17"/>
  <c r="C101" i="17" s="1"/>
  <c r="T100" i="17"/>
  <c r="R101" i="17"/>
  <c r="C102" i="17"/>
  <c r="T101" i="17"/>
  <c r="R102" i="17"/>
  <c r="C103" i="17" s="1"/>
  <c r="T102" i="17"/>
  <c r="R103" i="17"/>
  <c r="C104" i="17" s="1"/>
  <c r="T103" i="17"/>
  <c r="R104" i="17"/>
  <c r="C105" i="17"/>
  <c r="T104" i="17"/>
  <c r="R105" i="17"/>
  <c r="C106" i="17" s="1"/>
  <c r="T105" i="17"/>
  <c r="R106" i="17"/>
  <c r="C107" i="17"/>
  <c r="T106" i="17"/>
  <c r="R107" i="17"/>
  <c r="C108" i="17" s="1"/>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K102" i="17"/>
  <c r="K101" i="17"/>
  <c r="K100" i="17"/>
  <c r="K99" i="17"/>
  <c r="K98" i="17"/>
  <c r="K97" i="17"/>
  <c r="K96" i="17"/>
  <c r="K95" i="17"/>
  <c r="K94" i="17"/>
  <c r="K93" i="17"/>
  <c r="K92" i="17"/>
  <c r="K91" i="17"/>
  <c r="K90" i="17"/>
  <c r="K89" i="17"/>
  <c r="K88" i="17"/>
  <c r="K87" i="17"/>
  <c r="C87" i="17"/>
  <c r="K86" i="17"/>
  <c r="K85" i="17"/>
  <c r="K84" i="17"/>
  <c r="K83" i="17"/>
  <c r="K82" i="17"/>
  <c r="C82" i="17"/>
  <c r="K81" i="17"/>
  <c r="K80" i="17"/>
  <c r="K79" i="17"/>
  <c r="C79" i="17"/>
  <c r="K78" i="17"/>
  <c r="K77" i="17"/>
  <c r="K76" i="17"/>
  <c r="K75" i="17"/>
  <c r="K74" i="17"/>
  <c r="K73" i="17"/>
  <c r="K72" i="17"/>
  <c r="C72" i="17"/>
  <c r="K71" i="17"/>
  <c r="C71" i="17"/>
  <c r="K70" i="17"/>
  <c r="C70" i="17"/>
  <c r="K69" i="17"/>
  <c r="K68" i="17"/>
  <c r="K67" i="17"/>
  <c r="C67" i="17"/>
  <c r="K66" i="17"/>
  <c r="K65" i="17"/>
  <c r="K64" i="17"/>
  <c r="C64" i="17"/>
  <c r="K63" i="17"/>
  <c r="C63" i="17"/>
  <c r="K62" i="17"/>
  <c r="K61" i="17"/>
  <c r="K60" i="17"/>
  <c r="K59" i="17"/>
  <c r="K58" i="17"/>
  <c r="C58" i="17"/>
  <c r="K57" i="17"/>
  <c r="K56" i="17"/>
  <c r="K55" i="17"/>
  <c r="K54" i="17"/>
  <c r="K53" i="17"/>
  <c r="K52" i="17"/>
  <c r="K51" i="17"/>
  <c r="K50" i="17"/>
  <c r="K49" i="17"/>
  <c r="K48" i="17"/>
  <c r="K47" i="17"/>
  <c r="C47" i="17"/>
  <c r="K46" i="17"/>
  <c r="C46" i="17"/>
  <c r="K45" i="17"/>
  <c r="K44" i="17"/>
  <c r="K43" i="17"/>
  <c r="K42" i="17"/>
  <c r="K41" i="17"/>
  <c r="K40" i="17"/>
  <c r="C40" i="17"/>
  <c r="K39" i="17"/>
  <c r="C39" i="17"/>
  <c r="K38" i="17"/>
  <c r="C38" i="17"/>
  <c r="K37" i="17"/>
  <c r="K36" i="17"/>
  <c r="K35" i="17"/>
  <c r="C35" i="17"/>
  <c r="K34" i="17"/>
  <c r="K33" i="17"/>
  <c r="K32" i="17"/>
  <c r="C32" i="17"/>
  <c r="K31" i="17"/>
  <c r="C31" i="17"/>
  <c r="K30" i="17"/>
  <c r="K29" i="17"/>
  <c r="K28" i="17"/>
  <c r="K27" i="17"/>
  <c r="K26" i="17"/>
  <c r="C26" i="17"/>
  <c r="K25" i="17"/>
  <c r="K24" i="17"/>
  <c r="K23" i="17"/>
  <c r="K22" i="17"/>
  <c r="K21" i="17"/>
  <c r="K20" i="17"/>
  <c r="K19" i="17"/>
  <c r="K18" i="17"/>
  <c r="K17" i="17"/>
  <c r="K16" i="17"/>
  <c r="K15" i="17"/>
  <c r="C15" i="17"/>
  <c r="K14" i="17"/>
  <c r="C14" i="17"/>
  <c r="K13" i="17"/>
  <c r="K12" i="17"/>
  <c r="K11" i="17"/>
  <c r="C11" i="17"/>
  <c r="K10" i="17"/>
  <c r="K9" i="17"/>
  <c r="M9" i="17" s="1"/>
  <c r="R9" i="17" s="1"/>
  <c r="L2" i="17"/>
  <c r="V19" i="33"/>
  <c r="W14" i="33"/>
  <c r="R77" i="33" l="1"/>
  <c r="C78" i="33" s="1"/>
  <c r="X78" i="33" s="1"/>
  <c r="Y78" i="33" s="1"/>
  <c r="R67" i="33"/>
  <c r="C68" i="33" s="1"/>
  <c r="X68" i="33" s="1"/>
  <c r="Y68" i="33" s="1"/>
  <c r="R58" i="33"/>
  <c r="C59" i="33" s="1"/>
  <c r="X59" i="33" s="1"/>
  <c r="Y59" i="33" s="1"/>
  <c r="R57" i="33"/>
  <c r="C58" i="33" s="1"/>
  <c r="X58" i="33" s="1"/>
  <c r="Y58" i="33" s="1"/>
  <c r="R56" i="33"/>
  <c r="C57" i="33" s="1"/>
  <c r="X57" i="33" s="1"/>
  <c r="Y57" i="33" s="1"/>
  <c r="R55" i="33"/>
  <c r="C56" i="33" s="1"/>
  <c r="X56" i="33" s="1"/>
  <c r="Y56" i="33" s="1"/>
  <c r="R54" i="33"/>
  <c r="C55" i="33" s="1"/>
  <c r="X55" i="33" s="1"/>
  <c r="Y55" i="33" s="1"/>
  <c r="R53" i="33"/>
  <c r="C54" i="33" s="1"/>
  <c r="X54" i="33" s="1"/>
  <c r="Y54" i="33" s="1"/>
  <c r="R52" i="33"/>
  <c r="C53" i="33" s="1"/>
  <c r="R51" i="33"/>
  <c r="C52" i="33" s="1"/>
  <c r="X52" i="33" s="1"/>
  <c r="Y52" i="33" s="1"/>
  <c r="X50" i="33"/>
  <c r="Y50" i="33" s="1"/>
  <c r="K50" i="33"/>
  <c r="M50" i="33" s="1"/>
  <c r="R48" i="33"/>
  <c r="C49" i="33" s="1"/>
  <c r="X49" i="33" s="1"/>
  <c r="Y49" i="33" s="1"/>
  <c r="R47" i="33"/>
  <c r="C48" i="33" s="1"/>
  <c r="X48" i="33" s="1"/>
  <c r="Y48" i="33" s="1"/>
  <c r="R46" i="33"/>
  <c r="C47" i="33" s="1"/>
  <c r="X47" i="33" s="1"/>
  <c r="Y47" i="33" s="1"/>
  <c r="W11" i="33"/>
  <c r="K9" i="33"/>
  <c r="M9" i="33" s="1"/>
  <c r="R9" i="33" s="1"/>
  <c r="W31" i="33"/>
  <c r="V14" i="33"/>
  <c r="W24" i="33"/>
  <c r="W25" i="33"/>
  <c r="W26" i="33" s="1"/>
  <c r="W27" i="33" s="1"/>
  <c r="W39" i="33"/>
  <c r="W40" i="33" s="1"/>
  <c r="W33" i="33"/>
  <c r="W19" i="33"/>
  <c r="W34" i="33"/>
  <c r="W35" i="33" s="1"/>
  <c r="W42" i="33"/>
  <c r="C36" i="35"/>
  <c r="AA35" i="35"/>
  <c r="Z35" i="35"/>
  <c r="W20" i="33"/>
  <c r="W17" i="33"/>
  <c r="W16" i="33"/>
  <c r="V15" i="33"/>
  <c r="V16" i="33" s="1"/>
  <c r="V17" i="33" s="1"/>
  <c r="V18" i="33" s="1"/>
  <c r="X10" i="36"/>
  <c r="K10" i="36"/>
  <c r="M10" i="36" s="1"/>
  <c r="R10" i="36" s="1"/>
  <c r="Z10" i="35"/>
  <c r="C11" i="35"/>
  <c r="AA10" i="35"/>
  <c r="W21" i="33"/>
  <c r="W22" i="33" s="1"/>
  <c r="C80" i="33"/>
  <c r="X80" i="33" s="1"/>
  <c r="Y80" i="33" s="1"/>
  <c r="C96" i="33"/>
  <c r="X96" i="33" s="1"/>
  <c r="Y96" i="33" s="1"/>
  <c r="C76" i="33"/>
  <c r="X76" i="33" s="1"/>
  <c r="Y76" i="33" s="1"/>
  <c r="C84" i="33"/>
  <c r="X84" i="33" s="1"/>
  <c r="Y84" i="33" s="1"/>
  <c r="H4" i="33"/>
  <c r="V9" i="33"/>
  <c r="C92" i="33"/>
  <c r="X92" i="33" s="1"/>
  <c r="Y92" i="33" s="1"/>
  <c r="C103" i="33"/>
  <c r="X103" i="33" s="1"/>
  <c r="Y103" i="33" s="1"/>
  <c r="W12" i="33"/>
  <c r="V11" i="33"/>
  <c r="V12" i="33" s="1"/>
  <c r="V10" i="33"/>
  <c r="C88" i="33"/>
  <c r="X88" i="33" s="1"/>
  <c r="Y88" i="33" s="1"/>
  <c r="C99" i="33"/>
  <c r="X99" i="33" s="1"/>
  <c r="Y99" i="33" s="1"/>
  <c r="C107" i="33"/>
  <c r="X107" i="33" s="1"/>
  <c r="Y107" i="33" s="1"/>
  <c r="G5" i="17"/>
  <c r="E5" i="17"/>
  <c r="C5" i="17"/>
  <c r="I5" i="17" s="1"/>
  <c r="D4" i="17"/>
  <c r="T9" i="17"/>
  <c r="H4" i="17" s="1"/>
  <c r="C10" i="17"/>
  <c r="W13" i="33"/>
  <c r="Z49" i="33"/>
  <c r="AA49" i="33"/>
  <c r="Z53" i="33"/>
  <c r="AA53" i="33"/>
  <c r="Z61" i="33"/>
  <c r="AA61" i="33"/>
  <c r="Z65" i="33"/>
  <c r="AA65" i="33"/>
  <c r="Z69" i="33"/>
  <c r="AA69" i="33"/>
  <c r="Z73" i="33"/>
  <c r="AA73" i="33"/>
  <c r="Z77" i="33"/>
  <c r="AA77" i="33"/>
  <c r="AA78" i="33"/>
  <c r="Z78" i="33"/>
  <c r="C81" i="33"/>
  <c r="X81" i="33" s="1"/>
  <c r="Y81" i="33" s="1"/>
  <c r="Z80" i="33"/>
  <c r="AA80" i="33"/>
  <c r="Z81" i="33"/>
  <c r="AA81" i="33"/>
  <c r="AA82" i="33"/>
  <c r="Z82" i="33"/>
  <c r="C85" i="33"/>
  <c r="X85" i="33" s="1"/>
  <c r="Y85" i="33" s="1"/>
  <c r="Z84" i="33"/>
  <c r="AA84" i="33"/>
  <c r="C101" i="33"/>
  <c r="X101" i="33" s="1"/>
  <c r="Y101" i="33" s="1"/>
  <c r="Z100" i="33"/>
  <c r="AA100" i="33"/>
  <c r="Z105" i="33"/>
  <c r="AA105" i="33"/>
  <c r="AA46" i="33"/>
  <c r="Z46" i="33"/>
  <c r="AA50" i="33"/>
  <c r="Z50" i="33"/>
  <c r="AA54" i="33"/>
  <c r="Z54" i="33"/>
  <c r="AA58" i="33"/>
  <c r="Z58" i="33"/>
  <c r="AA62" i="33"/>
  <c r="Z62" i="33"/>
  <c r="AA66" i="33"/>
  <c r="Z66" i="33"/>
  <c r="AA70" i="33"/>
  <c r="Z70" i="33"/>
  <c r="AA74" i="33"/>
  <c r="Z74" i="33"/>
  <c r="C77" i="33"/>
  <c r="X77" i="33" s="1"/>
  <c r="Y77" i="33" s="1"/>
  <c r="Z76" i="33"/>
  <c r="AA76" i="33"/>
  <c r="C105" i="33"/>
  <c r="X105" i="33" s="1"/>
  <c r="Y105" i="33" s="1"/>
  <c r="Z104" i="33"/>
  <c r="AA104" i="33"/>
  <c r="Z47" i="33"/>
  <c r="AA47" i="33"/>
  <c r="Z51" i="33"/>
  <c r="AA51" i="33"/>
  <c r="Z55" i="33"/>
  <c r="AA55" i="33"/>
  <c r="Z59" i="33"/>
  <c r="AA59" i="33"/>
  <c r="Z63" i="33"/>
  <c r="AA63" i="33"/>
  <c r="Z67" i="33"/>
  <c r="AA67" i="33"/>
  <c r="Z71" i="33"/>
  <c r="AA71" i="33"/>
  <c r="Z93" i="33"/>
  <c r="AA93" i="33"/>
  <c r="AA94" i="33"/>
  <c r="Z94" i="33"/>
  <c r="C97" i="33"/>
  <c r="X97" i="33" s="1"/>
  <c r="Y97" i="33" s="1"/>
  <c r="Z96" i="33"/>
  <c r="AA96" i="33"/>
  <c r="Z97" i="33"/>
  <c r="AA97" i="33"/>
  <c r="Z48" i="33"/>
  <c r="AA48" i="33"/>
  <c r="Z52" i="33"/>
  <c r="AA52" i="33"/>
  <c r="Z60" i="33"/>
  <c r="AA60" i="33"/>
  <c r="Z64" i="33"/>
  <c r="AA64" i="33"/>
  <c r="Z68" i="33"/>
  <c r="AA68" i="33"/>
  <c r="Z72" i="33"/>
  <c r="AA72" i="33"/>
  <c r="Z85" i="33"/>
  <c r="AA85" i="33"/>
  <c r="AA86" i="33"/>
  <c r="Z86" i="33"/>
  <c r="C89" i="33"/>
  <c r="X89" i="33" s="1"/>
  <c r="Y89" i="33" s="1"/>
  <c r="Z88" i="33"/>
  <c r="AA88" i="33"/>
  <c r="Z89" i="33"/>
  <c r="AA89" i="33"/>
  <c r="AA90" i="33"/>
  <c r="Z90" i="33"/>
  <c r="C93" i="33"/>
  <c r="X93" i="33" s="1"/>
  <c r="Y93" i="33" s="1"/>
  <c r="Z92" i="33"/>
  <c r="AA92" i="33"/>
  <c r="Z101" i="33"/>
  <c r="AA101" i="33"/>
  <c r="Z106" i="33"/>
  <c r="Z102" i="33"/>
  <c r="Z98" i="33"/>
  <c r="AA108" i="33"/>
  <c r="C100" i="33"/>
  <c r="X100" i="33" s="1"/>
  <c r="Y100" i="33" s="1"/>
  <c r="C104" i="33"/>
  <c r="X104" i="33" s="1"/>
  <c r="Y104" i="33" s="1"/>
  <c r="C108" i="33"/>
  <c r="X108" i="33" s="1"/>
  <c r="Y108" i="33" s="1"/>
  <c r="AA107" i="33"/>
  <c r="AA103" i="33"/>
  <c r="AA99" i="33"/>
  <c r="AA95" i="33"/>
  <c r="AA91" i="33"/>
  <c r="AA87" i="33"/>
  <c r="AA83" i="33"/>
  <c r="AA79" i="33"/>
  <c r="AA75" i="33"/>
  <c r="AA57" i="33" l="1"/>
  <c r="Z57" i="33"/>
  <c r="AA56" i="33"/>
  <c r="Z56" i="33"/>
  <c r="X53" i="33"/>
  <c r="Y53" i="33" s="1"/>
  <c r="K53" i="33"/>
  <c r="M53" i="33" s="1"/>
  <c r="X36" i="35"/>
  <c r="Y36" i="35" s="1"/>
  <c r="K36" i="35"/>
  <c r="M36" i="35" s="1"/>
  <c r="C11" i="36"/>
  <c r="AA10" i="36"/>
  <c r="Z10" i="36"/>
  <c r="K11" i="35"/>
  <c r="M11" i="35" s="1"/>
  <c r="R11" i="35" s="1"/>
  <c r="X11" i="35"/>
  <c r="Y11" i="35" s="1"/>
  <c r="P5" i="33"/>
  <c r="C10" i="33"/>
  <c r="Z9" i="33"/>
  <c r="AA9" i="33"/>
  <c r="L5" i="33"/>
  <c r="L4" i="17"/>
  <c r="P4" i="17"/>
  <c r="K11" i="36" l="1"/>
  <c r="M11" i="36" s="1"/>
  <c r="R11" i="36" s="1"/>
  <c r="X11" i="36"/>
  <c r="Y11" i="36" s="1"/>
  <c r="C12" i="35"/>
  <c r="AA11" i="35"/>
  <c r="Z11" i="35"/>
  <c r="X10" i="33"/>
  <c r="K10" i="33"/>
  <c r="M10" i="33" s="1"/>
  <c r="R10" i="33" s="1"/>
  <c r="X12" i="35" l="1"/>
  <c r="Y12" i="35" s="1"/>
  <c r="K12" i="35"/>
  <c r="M12" i="35" s="1"/>
  <c r="R12" i="35" s="1"/>
  <c r="Z11" i="36"/>
  <c r="C12" i="36"/>
  <c r="AA11" i="36"/>
  <c r="C11" i="33"/>
  <c r="Z10" i="33"/>
  <c r="AA10" i="33"/>
  <c r="X12" i="36" l="1"/>
  <c r="Y12" i="36" s="1"/>
  <c r="K12" i="36"/>
  <c r="M12" i="36" s="1"/>
  <c r="R12" i="36" s="1"/>
  <c r="C13" i="35"/>
  <c r="AA12" i="35"/>
  <c r="Z12" i="35"/>
  <c r="X11" i="33"/>
  <c r="Y11" i="33" s="1"/>
  <c r="K11" i="33"/>
  <c r="M11" i="33" s="1"/>
  <c r="R11" i="33" s="1"/>
  <c r="C13" i="36" l="1"/>
  <c r="AA12" i="36"/>
  <c r="Z12" i="36"/>
  <c r="K13" i="35"/>
  <c r="M13" i="35" s="1"/>
  <c r="R13" i="35" s="1"/>
  <c r="X13" i="35"/>
  <c r="Y13" i="35" s="1"/>
  <c r="C12" i="33"/>
  <c r="AA11" i="33"/>
  <c r="Z11" i="33"/>
  <c r="X13" i="36" l="1"/>
  <c r="Y13" i="36" s="1"/>
  <c r="K13" i="36"/>
  <c r="M13" i="36" s="1"/>
  <c r="R13" i="36" s="1"/>
  <c r="X12" i="33"/>
  <c r="Y12" i="33" s="1"/>
  <c r="K12" i="33"/>
  <c r="M12" i="33" s="1"/>
  <c r="R12" i="33" s="1"/>
  <c r="C14" i="35"/>
  <c r="AA13" i="35"/>
  <c r="Z13" i="35"/>
  <c r="C14" i="36" l="1"/>
  <c r="Z13" i="36"/>
  <c r="AA13" i="36"/>
  <c r="C13" i="33"/>
  <c r="AA12" i="33"/>
  <c r="Z12" i="33"/>
  <c r="X14" i="35"/>
  <c r="Y14" i="35" s="1"/>
  <c r="K14" i="35"/>
  <c r="M14" i="35" s="1"/>
  <c r="R14" i="35" s="1"/>
  <c r="K14" i="36" l="1"/>
  <c r="M14" i="36" s="1"/>
  <c r="R14" i="36" s="1"/>
  <c r="X14" i="36"/>
  <c r="Y14" i="36" s="1"/>
  <c r="X13" i="33"/>
  <c r="Y13" i="33" s="1"/>
  <c r="K13" i="33"/>
  <c r="M13" i="33" s="1"/>
  <c r="R13" i="33" s="1"/>
  <c r="AA14" i="35"/>
  <c r="Z14" i="35"/>
  <c r="C15" i="35"/>
  <c r="C15" i="36" l="1"/>
  <c r="Z14" i="36"/>
  <c r="AA14" i="36"/>
  <c r="C14" i="33"/>
  <c r="AA13" i="33"/>
  <c r="Z13" i="33"/>
  <c r="X15" i="35"/>
  <c r="Y15" i="35" s="1"/>
  <c r="K15" i="35"/>
  <c r="M15" i="35" s="1"/>
  <c r="R15" i="35" s="1"/>
  <c r="X15" i="36" l="1"/>
  <c r="Y15" i="36" s="1"/>
  <c r="K15" i="36"/>
  <c r="M15" i="36" s="1"/>
  <c r="R15" i="36" s="1"/>
  <c r="X14" i="33"/>
  <c r="Y14" i="33" s="1"/>
  <c r="K14" i="33"/>
  <c r="M14" i="33" s="1"/>
  <c r="R14" i="33" s="1"/>
  <c r="AA15" i="35"/>
  <c r="C16" i="35"/>
  <c r="Z15" i="35"/>
  <c r="AA15" i="36" l="1"/>
  <c r="C16" i="36"/>
  <c r="Z15" i="36"/>
  <c r="C15" i="33"/>
  <c r="AA14" i="33"/>
  <c r="Z14" i="33"/>
  <c r="X16" i="35"/>
  <c r="Y16" i="35" s="1"/>
  <c r="K16" i="35"/>
  <c r="M16" i="35" s="1"/>
  <c r="R16" i="35" s="1"/>
  <c r="K16" i="36" l="1"/>
  <c r="M16" i="36" s="1"/>
  <c r="R16" i="36" s="1"/>
  <c r="X16" i="36"/>
  <c r="Y16" i="36" s="1"/>
  <c r="X15" i="33"/>
  <c r="Y15" i="33" s="1"/>
  <c r="K15" i="33"/>
  <c r="M15" i="33" s="1"/>
  <c r="R15" i="33" s="1"/>
  <c r="Z16" i="35"/>
  <c r="Z8" i="35" s="1"/>
  <c r="C17" i="35"/>
  <c r="X17" i="35" s="1"/>
  <c r="Y17" i="35" s="1"/>
  <c r="P4" i="35" s="1"/>
  <c r="AA16" i="35"/>
  <c r="AA8" i="35" s="1"/>
  <c r="C5" i="35"/>
  <c r="G5" i="35"/>
  <c r="E5" i="35"/>
  <c r="D4" i="35"/>
  <c r="P2" i="35" s="1"/>
  <c r="I5" i="35" l="1"/>
  <c r="L4" i="35"/>
  <c r="Z16" i="36"/>
  <c r="Z8" i="36" s="1"/>
  <c r="C17" i="36"/>
  <c r="X17" i="36" s="1"/>
  <c r="Y17" i="36" s="1"/>
  <c r="P4" i="36" s="1"/>
  <c r="AA16" i="36"/>
  <c r="AA8" i="36" s="1"/>
  <c r="C5" i="36"/>
  <c r="E5" i="36"/>
  <c r="D4" i="36"/>
  <c r="P2" i="36" s="1"/>
  <c r="G5" i="36"/>
  <c r="C16" i="33"/>
  <c r="AA15" i="33"/>
  <c r="Z15" i="33"/>
  <c r="L4" i="36" l="1"/>
  <c r="I5" i="36"/>
  <c r="X16" i="33"/>
  <c r="Y16" i="33" s="1"/>
  <c r="K16" i="33"/>
  <c r="M16" i="33" s="1"/>
  <c r="R16" i="33" s="1"/>
  <c r="C17" i="33" l="1"/>
  <c r="Z16" i="33"/>
  <c r="AA16" i="33"/>
  <c r="X17" i="33" l="1"/>
  <c r="Y17" i="33" s="1"/>
  <c r="K17" i="33"/>
  <c r="M17" i="33" s="1"/>
  <c r="R17" i="33" s="1"/>
  <c r="C18" i="33" l="1"/>
  <c r="AA17" i="33"/>
  <c r="Z17" i="33"/>
  <c r="X18" i="33" l="1"/>
  <c r="Y18" i="33" s="1"/>
  <c r="K18" i="33"/>
  <c r="M18" i="33" s="1"/>
  <c r="R18" i="33" s="1"/>
  <c r="C19" i="33" l="1"/>
  <c r="AA18" i="33"/>
  <c r="Z18" i="33"/>
  <c r="X19" i="33" l="1"/>
  <c r="Y19" i="33" s="1"/>
  <c r="K19" i="33"/>
  <c r="M19" i="33" s="1"/>
  <c r="R19" i="33" s="1"/>
  <c r="C20" i="33" l="1"/>
  <c r="Z19" i="33"/>
  <c r="AA19" i="33"/>
  <c r="X20" i="33" l="1"/>
  <c r="Y20" i="33" s="1"/>
  <c r="K20" i="33"/>
  <c r="M20" i="33" s="1"/>
  <c r="R20" i="33" s="1"/>
  <c r="C21" i="33" l="1"/>
  <c r="AA20" i="33"/>
  <c r="Z20" i="33"/>
  <c r="X21" i="33" l="1"/>
  <c r="Y21" i="33" s="1"/>
  <c r="K21" i="33"/>
  <c r="M21" i="33" s="1"/>
  <c r="R21" i="33" s="1"/>
  <c r="C22" i="33" l="1"/>
  <c r="AA21" i="33"/>
  <c r="Z21" i="33"/>
  <c r="X22" i="33" l="1"/>
  <c r="Y22" i="33" s="1"/>
  <c r="K22" i="33"/>
  <c r="M22" i="33" s="1"/>
  <c r="R22" i="33" s="1"/>
  <c r="AA22" i="33" l="1"/>
  <c r="C23" i="33"/>
  <c r="Z22" i="33"/>
  <c r="X23" i="33" l="1"/>
  <c r="Y23" i="33" s="1"/>
  <c r="K23" i="33"/>
  <c r="M23" i="33" s="1"/>
  <c r="R23" i="33" s="1"/>
  <c r="AA23" i="33" l="1"/>
  <c r="Z23" i="33"/>
  <c r="C24" i="33"/>
  <c r="X24" i="33" l="1"/>
  <c r="Y24" i="33" s="1"/>
  <c r="K24" i="33"/>
  <c r="M24" i="33" s="1"/>
  <c r="R24" i="33" s="1"/>
  <c r="C25" i="33" l="1"/>
  <c r="Z24" i="33"/>
  <c r="AA24" i="33"/>
  <c r="X25" i="33" l="1"/>
  <c r="Y25" i="33" s="1"/>
  <c r="K25" i="33"/>
  <c r="M25" i="33" s="1"/>
  <c r="R25" i="33" s="1"/>
  <c r="C26" i="33" l="1"/>
  <c r="Z25" i="33"/>
  <c r="AA25" i="33"/>
  <c r="X26" i="33" l="1"/>
  <c r="Y26" i="33" s="1"/>
  <c r="K26" i="33"/>
  <c r="M26" i="33" s="1"/>
  <c r="R26" i="33" s="1"/>
  <c r="C27" i="33" l="1"/>
  <c r="AA26" i="33"/>
  <c r="Z26" i="33"/>
  <c r="X27" i="33" l="1"/>
  <c r="Y27" i="33" s="1"/>
  <c r="K27" i="33"/>
  <c r="M27" i="33" s="1"/>
  <c r="R27" i="33" s="1"/>
  <c r="C28" i="33" l="1"/>
  <c r="Z27" i="33"/>
  <c r="AA27" i="33"/>
  <c r="X28" i="33" l="1"/>
  <c r="Y28" i="33" s="1"/>
  <c r="K28" i="33"/>
  <c r="M28" i="33" s="1"/>
  <c r="R28" i="33" s="1"/>
  <c r="AA28" i="33" l="1"/>
  <c r="C29" i="33"/>
  <c r="Z28" i="33"/>
  <c r="X29" i="33" l="1"/>
  <c r="Y29" i="33" s="1"/>
  <c r="K29" i="33"/>
  <c r="M29" i="33" s="1"/>
  <c r="R29" i="33" s="1"/>
  <c r="C30" i="33" l="1"/>
  <c r="Z29" i="33"/>
  <c r="AA29" i="33"/>
  <c r="X30" i="33" l="1"/>
  <c r="Y30" i="33" s="1"/>
  <c r="K30" i="33"/>
  <c r="M30" i="33" s="1"/>
  <c r="R30" i="33" s="1"/>
  <c r="C31" i="33" l="1"/>
  <c r="AA30" i="33"/>
  <c r="Z30" i="33"/>
  <c r="X31" i="33" l="1"/>
  <c r="Y31" i="33" s="1"/>
  <c r="K31" i="33"/>
  <c r="M31" i="33" s="1"/>
  <c r="R31" i="33" s="1"/>
  <c r="C32" i="33" l="1"/>
  <c r="AA31" i="33"/>
  <c r="Z31" i="33"/>
  <c r="X32" i="33" l="1"/>
  <c r="Y32" i="33" s="1"/>
  <c r="K32" i="33"/>
  <c r="M32" i="33" s="1"/>
  <c r="R32" i="33" s="1"/>
  <c r="C33" i="33" l="1"/>
  <c r="AA32" i="33"/>
  <c r="Z32" i="33"/>
  <c r="X33" i="33" l="1"/>
  <c r="Y33" i="33" s="1"/>
  <c r="K33" i="33"/>
  <c r="M33" i="33" s="1"/>
  <c r="R33" i="33" s="1"/>
  <c r="C34" i="33" l="1"/>
  <c r="Z33" i="33"/>
  <c r="AA33" i="33"/>
  <c r="X34" i="33" l="1"/>
  <c r="Y34" i="33" s="1"/>
  <c r="K34" i="33"/>
  <c r="M34" i="33" s="1"/>
  <c r="R34" i="33" s="1"/>
  <c r="C35" i="33" l="1"/>
  <c r="AA34" i="33"/>
  <c r="Z34" i="33"/>
  <c r="X35" i="33" l="1"/>
  <c r="Y35" i="33" s="1"/>
  <c r="K35" i="33"/>
  <c r="M35" i="33" s="1"/>
  <c r="R35" i="33" s="1"/>
  <c r="C36" i="33" l="1"/>
  <c r="AA35" i="33"/>
  <c r="Z35" i="33"/>
  <c r="X36" i="33" l="1"/>
  <c r="Y36" i="33" s="1"/>
  <c r="K36" i="33"/>
  <c r="M36" i="33" s="1"/>
  <c r="R36" i="33" s="1"/>
  <c r="C37" i="33" l="1"/>
  <c r="AA36" i="33"/>
  <c r="Z36" i="33"/>
  <c r="X37" i="33" l="1"/>
  <c r="Y37" i="33" s="1"/>
  <c r="K37" i="33"/>
  <c r="M37" i="33" s="1"/>
  <c r="R37" i="33" s="1"/>
  <c r="C38" i="33" l="1"/>
  <c r="Z37" i="33"/>
  <c r="AA37" i="33"/>
  <c r="X38" i="33" l="1"/>
  <c r="Y38" i="33" s="1"/>
  <c r="K38" i="33"/>
  <c r="M38" i="33" s="1"/>
  <c r="R38" i="33" s="1"/>
  <c r="C39" i="33" l="1"/>
  <c r="AA38" i="33"/>
  <c r="Z38" i="33"/>
  <c r="X39" i="33" l="1"/>
  <c r="Y39" i="33" s="1"/>
  <c r="K39" i="33"/>
  <c r="M39" i="33" s="1"/>
  <c r="R39" i="33" s="1"/>
  <c r="C40" i="33" l="1"/>
  <c r="Z39" i="33"/>
  <c r="AA39" i="33"/>
  <c r="X40" i="33" l="1"/>
  <c r="Y40" i="33" s="1"/>
  <c r="K40" i="33"/>
  <c r="M40" i="33" s="1"/>
  <c r="R40" i="33" s="1"/>
  <c r="C41" i="33" l="1"/>
  <c r="AA40" i="33"/>
  <c r="Z40" i="33"/>
  <c r="X41" i="33" l="1"/>
  <c r="Y41" i="33" s="1"/>
  <c r="K41" i="33"/>
  <c r="M41" i="33" s="1"/>
  <c r="R41" i="33" s="1"/>
  <c r="C42" i="33" l="1"/>
  <c r="Z41" i="33"/>
  <c r="AA41" i="33"/>
  <c r="X42" i="33" l="1"/>
  <c r="Y42" i="33" s="1"/>
  <c r="K42" i="33"/>
  <c r="M42" i="33" s="1"/>
  <c r="R42" i="33" s="1"/>
  <c r="C43" i="33" l="1"/>
  <c r="AA42" i="33"/>
  <c r="Z42" i="33"/>
  <c r="X43" i="33" l="1"/>
  <c r="Y43" i="33" s="1"/>
  <c r="K43" i="33"/>
  <c r="M43" i="33" s="1"/>
  <c r="R43" i="33" s="1"/>
  <c r="C44" i="33" l="1"/>
  <c r="AA43" i="33"/>
  <c r="Z43" i="33"/>
  <c r="X44" i="33" l="1"/>
  <c r="Y44" i="33" s="1"/>
  <c r="K44" i="33"/>
  <c r="M44" i="33" s="1"/>
  <c r="R44" i="33" s="1"/>
  <c r="C45" i="33" l="1"/>
  <c r="Z44" i="33"/>
  <c r="AA44" i="33"/>
  <c r="X45" i="33" l="1"/>
  <c r="Y45" i="33" s="1"/>
  <c r="K45" i="33"/>
  <c r="M45" i="33" s="1"/>
  <c r="R45" i="33" s="1"/>
  <c r="C46" i="33" l="1"/>
  <c r="Z45" i="33"/>
  <c r="Z8" i="33" s="1"/>
  <c r="AA45" i="33"/>
  <c r="AA8" i="33" s="1"/>
  <c r="E5" i="33"/>
  <c r="C5" i="33"/>
  <c r="D4" i="33"/>
  <c r="P2" i="33" s="1"/>
  <c r="G5" i="33"/>
  <c r="L4" i="33" l="1"/>
  <c r="I5" i="33"/>
  <c r="X46" i="33"/>
  <c r="Y46" i="33" s="1"/>
  <c r="P4" i="33" s="1"/>
  <c r="K46" i="33"/>
  <c r="M46" i="33" s="1"/>
</calcChain>
</file>

<file path=xl/sharedStrings.xml><?xml version="1.0" encoding="utf-8"?>
<sst xmlns="http://schemas.openxmlformats.org/spreadsheetml/2006/main" count="537" uniqueCount="79">
  <si>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</si>
  <si>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</si>
  <si>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</si>
  <si>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</si>
  <si>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</si>
  <si>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</si>
  <si>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</si>
  <si>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</si>
  <si>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</si>
  <si>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</si>
  <si>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</si>
  <si>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</si>
  <si>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</si>
  <si>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</si>
  <si>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</si>
  <si>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</si>
  <si>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</si>
  <si>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</si>
  <si>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</si>
  <si>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</si>
  <si>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</si>
  <si>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</si>
  <si>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</si>
  <si>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</si>
  <si>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</si>
  <si>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</si>
  <si>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</si>
  <si>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</si>
  <si>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</si>
  <si>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</si>
  <si>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</si>
  <si>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</si>
  <si>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</si>
  <si>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</si>
  <si>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</si>
  <si>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</si>
  <si>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</si>
  <si>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</si>
  <si>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</si>
  <si>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</si>
  <si>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</si>
  <si>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</si>
  <si>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</si>
  <si>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</si>
  <si>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日足</t>
    <rPh sb="0" eb="2">
      <t>ヒアシ</t>
    </rPh>
    <phoneticPr fontId="2"/>
  </si>
  <si>
    <t>4Ｈ足</t>
    <rPh sb="2" eb="3">
      <t>アシ</t>
    </rPh>
    <phoneticPr fontId="2"/>
  </si>
  <si>
    <t>１Ｈ足</t>
    <rPh sb="2" eb="3">
      <t>アシ</t>
    </rPh>
    <phoneticPr fontId="2"/>
  </si>
  <si>
    <t>GBP/USD</t>
    <phoneticPr fontId="2"/>
  </si>
  <si>
    <t>　連敗が続いたEUR/USD 4H足を何とかプラスに持って行きたいと思い、まず建値決済をすることですぐにプラ転し、次に利益がロスカット幅の2倍になった時点で現在レートとエントリー値の真ん中にストップを移動させる方法でさらに利益が増加しました。そこでひと息つき、次はもう少し本質的な部分を変えようと思い、前回高値・安値やそれ以前のサポレジにヒゲがクロスしているような場面をフィルターとして加えたところ、かなりいい感触がつかめました。やることはＭＡ反発と同じですが、目立つ中指を探してダウ理論を意識してエントリーすることで、レンジ内でのエントリーが極端に減りました。ヒゲの長さに幅をもたせたり、長い陽線と陰線がペアになっているのをローソク足と考えたり、ＭＡ反発していなくても入れそうな場面がたくさんありましたが、今はそういうのもあるんだな、くらいに考えています。</t>
    <rPh sb="1" eb="3">
      <t>レンパイ</t>
    </rPh>
    <rPh sb="4" eb="5">
      <t>ツヅ</t>
    </rPh>
    <rPh sb="17" eb="18">
      <t>アシ</t>
    </rPh>
    <rPh sb="19" eb="20">
      <t>ナン</t>
    </rPh>
    <rPh sb="26" eb="27">
      <t>モ</t>
    </rPh>
    <rPh sb="29" eb="30">
      <t>イ</t>
    </rPh>
    <rPh sb="34" eb="35">
      <t>オモ</t>
    </rPh>
    <rPh sb="39" eb="41">
      <t>タテネ</t>
    </rPh>
    <rPh sb="41" eb="43">
      <t>ケッサイ</t>
    </rPh>
    <rPh sb="54" eb="55">
      <t>テン</t>
    </rPh>
    <rPh sb="57" eb="58">
      <t>ツギ</t>
    </rPh>
    <rPh sb="59" eb="61">
      <t>リエキ</t>
    </rPh>
    <rPh sb="67" eb="68">
      <t>ハバ</t>
    </rPh>
    <rPh sb="70" eb="71">
      <t>バイ</t>
    </rPh>
    <rPh sb="75" eb="77">
      <t>ジテン</t>
    </rPh>
    <rPh sb="78" eb="80">
      <t>ゲンザイ</t>
    </rPh>
    <rPh sb="89" eb="90">
      <t>アタイ</t>
    </rPh>
    <rPh sb="91" eb="92">
      <t>マ</t>
    </rPh>
    <rPh sb="93" eb="94">
      <t>ナカ</t>
    </rPh>
    <rPh sb="100" eb="102">
      <t>イドウ</t>
    </rPh>
    <rPh sb="105" eb="107">
      <t>ホウホウ</t>
    </rPh>
    <rPh sb="111" eb="113">
      <t>リエキ</t>
    </rPh>
    <rPh sb="114" eb="116">
      <t>ゾウカ</t>
    </rPh>
    <rPh sb="126" eb="127">
      <t>イキ</t>
    </rPh>
    <rPh sb="130" eb="131">
      <t>ツギ</t>
    </rPh>
    <rPh sb="134" eb="135">
      <t>スコ</t>
    </rPh>
    <rPh sb="136" eb="139">
      <t>ホンシツテキ</t>
    </rPh>
    <rPh sb="140" eb="142">
      <t>ブブン</t>
    </rPh>
    <rPh sb="143" eb="144">
      <t>カ</t>
    </rPh>
    <rPh sb="148" eb="149">
      <t>オモ</t>
    </rPh>
    <rPh sb="151" eb="153">
      <t>ゼンカイ</t>
    </rPh>
    <rPh sb="153" eb="155">
      <t>タカネ</t>
    </rPh>
    <rPh sb="156" eb="158">
      <t>ヤスネ</t>
    </rPh>
    <rPh sb="161" eb="163">
      <t>イゼン</t>
    </rPh>
    <rPh sb="182" eb="184">
      <t>バメン</t>
    </rPh>
    <rPh sb="193" eb="194">
      <t>クワ</t>
    </rPh>
    <rPh sb="205" eb="207">
      <t>カンショク</t>
    </rPh>
    <rPh sb="222" eb="224">
      <t>ハンパツ</t>
    </rPh>
    <rPh sb="225" eb="226">
      <t>オナ</t>
    </rPh>
    <rPh sb="231" eb="233">
      <t>メダ</t>
    </rPh>
    <rPh sb="234" eb="236">
      <t>ナカユビ</t>
    </rPh>
    <rPh sb="237" eb="238">
      <t>サガ</t>
    </rPh>
    <rPh sb="242" eb="244">
      <t>リロン</t>
    </rPh>
    <rPh sb="245" eb="247">
      <t>イシキ</t>
    </rPh>
    <rPh sb="263" eb="264">
      <t>ナイ</t>
    </rPh>
    <rPh sb="272" eb="274">
      <t>キョクタン</t>
    </rPh>
    <rPh sb="275" eb="276">
      <t>ヘ</t>
    </rPh>
    <rPh sb="284" eb="285">
      <t>ナガ</t>
    </rPh>
    <rPh sb="287" eb="288">
      <t>ハバ</t>
    </rPh>
    <rPh sb="295" eb="296">
      <t>ナガ</t>
    </rPh>
    <rPh sb="297" eb="299">
      <t>ヨウセン</t>
    </rPh>
    <rPh sb="300" eb="302">
      <t>インセン</t>
    </rPh>
    <rPh sb="317" eb="318">
      <t>アシ</t>
    </rPh>
    <rPh sb="319" eb="320">
      <t>カンガ</t>
    </rPh>
    <rPh sb="326" eb="328">
      <t>ハンパツ</t>
    </rPh>
    <rPh sb="335" eb="336">
      <t>ハイ</t>
    </rPh>
    <rPh sb="340" eb="342">
      <t>バメン</t>
    </rPh>
    <rPh sb="354" eb="355">
      <t>イマ</t>
    </rPh>
    <rPh sb="372" eb="373">
      <t>カンガ</t>
    </rPh>
    <phoneticPr fontId="2"/>
  </si>
  <si>
    <t>　サポレジの重要性が少し分かってきたので、当分は検証しながらたくさんサポレジを引き、意識されているラインと、そこにあたった時のローソク足の形（今はＰＢ）に注目します。あと、ゆくゆくはトレンド後期で確実に負ける、トレンドがまだ十分に伸ばせきれていない点等を色々と改善していきます。</t>
    <rPh sb="6" eb="9">
      <t>ジュウヨウセイ</t>
    </rPh>
    <rPh sb="10" eb="11">
      <t>スコ</t>
    </rPh>
    <rPh sb="12" eb="13">
      <t>ワ</t>
    </rPh>
    <rPh sb="21" eb="23">
      <t>トウブン</t>
    </rPh>
    <rPh sb="24" eb="26">
      <t>ケンショウ</t>
    </rPh>
    <rPh sb="39" eb="40">
      <t>ヒ</t>
    </rPh>
    <rPh sb="42" eb="44">
      <t>イシキ</t>
    </rPh>
    <rPh sb="61" eb="62">
      <t>トキ</t>
    </rPh>
    <rPh sb="67" eb="68">
      <t>アシ</t>
    </rPh>
    <rPh sb="69" eb="70">
      <t>カタチ</t>
    </rPh>
    <rPh sb="71" eb="72">
      <t>イマ</t>
    </rPh>
    <rPh sb="77" eb="79">
      <t>チュウモク</t>
    </rPh>
    <rPh sb="95" eb="97">
      <t>コウキ</t>
    </rPh>
    <rPh sb="98" eb="100">
      <t>カクジツ</t>
    </rPh>
    <rPh sb="101" eb="102">
      <t>マ</t>
    </rPh>
    <rPh sb="112" eb="114">
      <t>ジュウブン</t>
    </rPh>
    <rPh sb="115" eb="116">
      <t>ノ</t>
    </rPh>
    <rPh sb="124" eb="125">
      <t>テン</t>
    </rPh>
    <rPh sb="125" eb="126">
      <t>トウ</t>
    </rPh>
    <rPh sb="127" eb="129">
      <t>イロイロ</t>
    </rPh>
    <rPh sb="130" eb="132">
      <t>カイゼン</t>
    </rPh>
    <phoneticPr fontId="2"/>
  </si>
  <si>
    <t>　このやり方で検証すると、自然とサポレジを意識するので、サポレジの練習になることを知りました。サポレジを引くことでサポレジの練習しようと思っても今までやりませんでしたが、検証とペアだと自然にやってます（笑）。よって明日はこの手法で他の通貨ペアや時間足も試してみます。まだきちんとエントリーの手順等は考えていませんが、あらかじめチャートにラインを引いて待ち受けるトレードというより、まずはＰＢを見つけて、そこから直近の高値安値を確認し、さらに過去でそのラインが意識されているかどうかを確認する、ついでに伸びるとしたらどこまで伸ばせるかも確認する、といった流れになるかもしれません。新しい検証ルールが固まり次第、一度先生方に確認していただきます。　　　　　　　　　　　　　　　　　　　トレンドの押し目や戻りとＭＡの相性がいいことは聞いたことがありますが、仕掛け①ではすでにＰＢがＭＡとセットになっているので、それにサポレジを付け加える、といった感じでしょうか。</t>
    <rPh sb="5" eb="6">
      <t>カタ</t>
    </rPh>
    <rPh sb="7" eb="9">
      <t>ケンショウ</t>
    </rPh>
    <rPh sb="13" eb="15">
      <t>シゼン</t>
    </rPh>
    <rPh sb="21" eb="23">
      <t>イシキ</t>
    </rPh>
    <rPh sb="33" eb="35">
      <t>レンシュウ</t>
    </rPh>
    <rPh sb="41" eb="42">
      <t>シ</t>
    </rPh>
    <rPh sb="52" eb="53">
      <t>ヒ</t>
    </rPh>
    <rPh sb="62" eb="64">
      <t>レンシュウ</t>
    </rPh>
    <rPh sb="68" eb="69">
      <t>オモ</t>
    </rPh>
    <rPh sb="72" eb="73">
      <t>イマ</t>
    </rPh>
    <rPh sb="85" eb="87">
      <t>ケンショウ</t>
    </rPh>
    <rPh sb="92" eb="94">
      <t>シゼン</t>
    </rPh>
    <rPh sb="101" eb="102">
      <t>ワライ</t>
    </rPh>
    <rPh sb="107" eb="109">
      <t>アス</t>
    </rPh>
    <rPh sb="112" eb="114">
      <t>シュホウ</t>
    </rPh>
    <rPh sb="115" eb="116">
      <t>ホカ</t>
    </rPh>
    <rPh sb="117" eb="119">
      <t>ツウカ</t>
    </rPh>
    <rPh sb="122" eb="124">
      <t>ジカン</t>
    </rPh>
    <rPh sb="124" eb="125">
      <t>アシ</t>
    </rPh>
    <rPh sb="126" eb="127">
      <t>タメ</t>
    </rPh>
    <rPh sb="145" eb="147">
      <t>テジュン</t>
    </rPh>
    <rPh sb="147" eb="148">
      <t>トウ</t>
    </rPh>
    <rPh sb="149" eb="150">
      <t>カンガ</t>
    </rPh>
    <rPh sb="172" eb="173">
      <t>ヒ</t>
    </rPh>
    <rPh sb="175" eb="176">
      <t>マ</t>
    </rPh>
    <rPh sb="177" eb="178">
      <t>ウ</t>
    </rPh>
    <rPh sb="196" eb="197">
      <t>ミ</t>
    </rPh>
    <rPh sb="205" eb="207">
      <t>チョッキン</t>
    </rPh>
    <rPh sb="208" eb="210">
      <t>タカネ</t>
    </rPh>
    <rPh sb="210" eb="212">
      <t>ヤスネ</t>
    </rPh>
    <rPh sb="213" eb="215">
      <t>カクニン</t>
    </rPh>
    <rPh sb="220" eb="222">
      <t>カコ</t>
    </rPh>
    <rPh sb="229" eb="231">
      <t>イシキ</t>
    </rPh>
    <rPh sb="241" eb="243">
      <t>カクニン</t>
    </rPh>
    <rPh sb="250" eb="251">
      <t>ノ</t>
    </rPh>
    <rPh sb="261" eb="262">
      <t>ノ</t>
    </rPh>
    <rPh sb="267" eb="269">
      <t>カクニン</t>
    </rPh>
    <rPh sb="276" eb="277">
      <t>ナガレ</t>
    </rPh>
    <rPh sb="289" eb="290">
      <t>アタラ</t>
    </rPh>
    <rPh sb="292" eb="294">
      <t>ケンショウ</t>
    </rPh>
    <rPh sb="298" eb="299">
      <t>カタ</t>
    </rPh>
    <rPh sb="301" eb="303">
      <t>シダイ</t>
    </rPh>
    <rPh sb="304" eb="306">
      <t>イチド</t>
    </rPh>
    <rPh sb="306" eb="308">
      <t>センセイ</t>
    </rPh>
    <rPh sb="308" eb="309">
      <t>カタ</t>
    </rPh>
    <rPh sb="310" eb="312">
      <t>カクニン</t>
    </rPh>
    <rPh sb="345" eb="346">
      <t>オ</t>
    </rPh>
    <rPh sb="347" eb="348">
      <t>メ</t>
    </rPh>
    <rPh sb="349" eb="350">
      <t>モド</t>
    </rPh>
    <rPh sb="355" eb="357">
      <t>アイショウ</t>
    </rPh>
    <rPh sb="363" eb="364">
      <t>キ</t>
    </rPh>
    <rPh sb="375" eb="377">
      <t>シカ</t>
    </rPh>
    <rPh sb="410" eb="411">
      <t>ツ</t>
    </rPh>
    <rPh sb="412" eb="413">
      <t>クワ</t>
    </rPh>
    <rPh sb="420" eb="421">
      <t>カン</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</si>
  <si>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</si>
  <si>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</si>
  <si>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</si>
  <si>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</si>
  <si>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</si>
  <si>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</si>
  <si>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</si>
  <si>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</si>
  <si>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</si>
  <si>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</si>
  <si>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</si>
  <si>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</si>
  <si>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</si>
  <si>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</si>
  <si>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</si>
  <si>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rPh sb="6" eb="7">
      <t>マン</t>
    </rPh>
    <rPh sb="7" eb="9">
      <t>ツウカ</t>
    </rPh>
    <rPh sb="15" eb="17">
      <t>ヒョウキ</t>
    </rPh>
    <phoneticPr fontId="2"/>
  </si>
  <si>
    <t>PF</t>
    <phoneticPr fontId="2"/>
  </si>
  <si>
    <t>USD/JPY</t>
    <phoneticPr fontId="2"/>
  </si>
  <si>
    <t>USDJPY</t>
    <phoneticPr fontId="2"/>
  </si>
  <si>
    <t>ルール外</t>
    <rPh sb="3" eb="4">
      <t>ガイ</t>
    </rPh>
    <phoneticPr fontId="2"/>
  </si>
  <si>
    <t>リスク（1%）</t>
    <phoneticPr fontId="3"/>
  </si>
  <si>
    <t>〇</t>
    <phoneticPr fontId="2"/>
  </si>
  <si>
    <t>×</t>
    <phoneticPr fontId="2"/>
  </si>
  <si>
    <t>26×</t>
    <phoneticPr fontId="2"/>
  </si>
  <si>
    <t>27×</t>
    <phoneticPr fontId="2"/>
  </si>
  <si>
    <t>28〇〇〇</t>
    <phoneticPr fontId="2"/>
  </si>
  <si>
    <t>・MAに寄せてくる動きのことを“調整”ということを知った。
・“MAがサポレジとして機能している”の意味が理解できた。
→調整の動きはMAがサポレジになる。MAがサポレジになるとトレンドが継続しやすいから、そのトレンド継続中にでたPBは勝ちやすい。</t>
    <rPh sb="4" eb="5">
      <t>ヨ</t>
    </rPh>
    <rPh sb="9" eb="10">
      <t>ウゴ</t>
    </rPh>
    <rPh sb="16" eb="18">
      <t>チョウセイ</t>
    </rPh>
    <rPh sb="25" eb="26">
      <t>シ</t>
    </rPh>
    <rPh sb="42" eb="44">
      <t>キノウ</t>
    </rPh>
    <rPh sb="50" eb="52">
      <t>イミ</t>
    </rPh>
    <rPh sb="53" eb="55">
      <t>リカイ</t>
    </rPh>
    <rPh sb="61" eb="63">
      <t>チョウセイ</t>
    </rPh>
    <rPh sb="64" eb="65">
      <t>ウゴ</t>
    </rPh>
    <rPh sb="94" eb="96">
      <t>ケイゾク</t>
    </rPh>
    <rPh sb="109" eb="111">
      <t>ケイゾク</t>
    </rPh>
    <rPh sb="111" eb="112">
      <t>ナカ</t>
    </rPh>
    <rPh sb="118" eb="119">
      <t>カ</t>
    </rPh>
    <phoneticPr fontId="2"/>
  </si>
  <si>
    <r>
      <t>【“４H検証でのつぶやき”のその後の気づき】
①寄せてきている最中の途中のPBでのエントリーは✖。寄せ終わってMAタッチのPBは</t>
    </r>
    <r>
      <rPr>
        <b/>
        <sz val="11"/>
        <color rgb="FF000000"/>
        <rFont val="ＭＳ Ｐゴシック"/>
        <family val="3"/>
        <charset val="128"/>
      </rPr>
      <t>◎</t>
    </r>
    <r>
      <rPr>
        <sz val="11"/>
        <color indexed="8"/>
        <rFont val="ＭＳ Ｐゴシック"/>
        <family val="3"/>
        <charset val="128"/>
      </rPr>
      <t>。
②小さいサイズのPBでも</t>
    </r>
    <r>
      <rPr>
        <b/>
        <sz val="11"/>
        <color rgb="FF000000"/>
        <rFont val="ＭＳ Ｐゴシック"/>
        <family val="3"/>
        <charset val="128"/>
      </rPr>
      <t>◎</t>
    </r>
    <r>
      <rPr>
        <sz val="11"/>
        <color indexed="8"/>
        <rFont val="ＭＳ Ｐゴシック"/>
        <family val="3"/>
        <charset val="128"/>
      </rPr>
      <t>。（小さくても期待できる）
③長すぎるヒゲは</t>
    </r>
    <r>
      <rPr>
        <b/>
        <sz val="11"/>
        <color rgb="FF000000"/>
        <rFont val="ＭＳ Ｐゴシック"/>
        <family val="3"/>
        <charset val="128"/>
      </rPr>
      <t>△</t>
    </r>
    <r>
      <rPr>
        <sz val="11"/>
        <color indexed="8"/>
        <rFont val="ＭＳ Ｐゴシック"/>
        <family val="3"/>
        <charset val="128"/>
      </rPr>
      <t>。FIBが届かないうちに損切りになることが多い。状況がよければ</t>
    </r>
    <r>
      <rPr>
        <b/>
        <sz val="11"/>
        <color rgb="FF000000"/>
        <rFont val="ＭＳ Ｐゴシック"/>
        <family val="3"/>
        <charset val="128"/>
      </rPr>
      <t>〇</t>
    </r>
    <r>
      <rPr>
        <sz val="11"/>
        <color indexed="8"/>
        <rFont val="ＭＳ Ｐゴシック"/>
        <family val="3"/>
        <charset val="128"/>
      </rPr>
      <t>。
④MAがクロスした直後のPBは期待できる</t>
    </r>
    <r>
      <rPr>
        <b/>
        <sz val="11"/>
        <color rgb="FF000000"/>
        <rFont val="ＭＳ Ｐゴシック"/>
        <family val="3"/>
        <charset val="128"/>
      </rPr>
      <t>◎</t>
    </r>
    <r>
      <rPr>
        <sz val="11"/>
        <color indexed="8"/>
        <rFont val="ＭＳ Ｐゴシック"/>
        <family val="3"/>
        <charset val="128"/>
      </rPr>
      <t>（横ばい時は除く）
⑤トレンドの終わり頃のPBは✖。そろそろ終わるかどうかを予想できるといい（勉強不足）
⑥PBの次の足でのエントリーの仕方について、安値も高値も共に上がる（または共に下げている）ときが</t>
    </r>
    <r>
      <rPr>
        <b/>
        <sz val="11"/>
        <color rgb="FF000000"/>
        <rFont val="ＭＳ Ｐゴシック"/>
        <family val="3"/>
        <charset val="128"/>
      </rPr>
      <t xml:space="preserve">◎。
</t>
    </r>
    <r>
      <rPr>
        <sz val="11"/>
        <color rgb="FF000000"/>
        <rFont val="ＭＳ Ｐゴシック"/>
        <family val="3"/>
        <charset val="128"/>
      </rPr>
      <t>⑦１：３はルールについて、ぱっとみて１：2.5くらいでも、そのPBが出ている状況のほうが優る</t>
    </r>
    <r>
      <rPr>
        <b/>
        <sz val="11"/>
        <color rgb="FF000000"/>
        <rFont val="ＭＳ Ｐゴシック"/>
        <family val="3"/>
        <charset val="128"/>
      </rPr>
      <t xml:space="preserve">◎
</t>
    </r>
    <r>
      <rPr>
        <sz val="11"/>
        <color rgb="FF000000"/>
        <rFont val="ＭＳ Ｐゴシック"/>
        <family val="3"/>
        <charset val="128"/>
      </rPr>
      <t>⑧１H、４Hより、日足のほうが損益がプラスなので、PB＋MAは日足で期待できる。</t>
    </r>
    <rPh sb="4" eb="6">
      <t>ケンショウ</t>
    </rPh>
    <rPh sb="16" eb="17">
      <t>ゴ</t>
    </rPh>
    <rPh sb="18" eb="19">
      <t>キ</t>
    </rPh>
    <rPh sb="24" eb="25">
      <t>ヨ</t>
    </rPh>
    <rPh sb="31" eb="33">
      <t>サイチュウ</t>
    </rPh>
    <rPh sb="34" eb="36">
      <t>トチュウ</t>
    </rPh>
    <rPh sb="49" eb="50">
      <t>ヨ</t>
    </rPh>
    <rPh sb="51" eb="52">
      <t>オ</t>
    </rPh>
    <rPh sb="68" eb="69">
      <t>チイ</t>
    </rPh>
    <rPh sb="82" eb="83">
      <t>チイ</t>
    </rPh>
    <rPh sb="87" eb="89">
      <t>キタイ</t>
    </rPh>
    <rPh sb="95" eb="96">
      <t>ナガ</t>
    </rPh>
    <rPh sb="108" eb="109">
      <t>トド</t>
    </rPh>
    <rPh sb="115" eb="116">
      <t>ソン</t>
    </rPh>
    <rPh sb="116" eb="117">
      <t>キリ</t>
    </rPh>
    <rPh sb="124" eb="125">
      <t>オオ</t>
    </rPh>
    <rPh sb="127" eb="129">
      <t>ジョウキョウ</t>
    </rPh>
    <rPh sb="146" eb="148">
      <t>チョクゴ</t>
    </rPh>
    <rPh sb="152" eb="154">
      <t>キタイ</t>
    </rPh>
    <rPh sb="159" eb="160">
      <t>ヨコ</t>
    </rPh>
    <rPh sb="162" eb="163">
      <t>ジ</t>
    </rPh>
    <rPh sb="164" eb="165">
      <t>ノゾ</t>
    </rPh>
    <rPh sb="174" eb="175">
      <t>オ</t>
    </rPh>
    <rPh sb="177" eb="178">
      <t>ゴロ</t>
    </rPh>
    <rPh sb="188" eb="189">
      <t>オ</t>
    </rPh>
    <rPh sb="215" eb="216">
      <t>ツギ</t>
    </rPh>
    <rPh sb="217" eb="218">
      <t>アシ</t>
    </rPh>
    <rPh sb="226" eb="228">
      <t>シカタ</t>
    </rPh>
    <rPh sb="233" eb="235">
      <t>ヤスネ</t>
    </rPh>
    <rPh sb="236" eb="238">
      <t>タカネ</t>
    </rPh>
    <rPh sb="239" eb="240">
      <t>トモ</t>
    </rPh>
    <rPh sb="241" eb="242">
      <t>ア</t>
    </rPh>
    <rPh sb="248" eb="249">
      <t>トモ</t>
    </rPh>
    <rPh sb="250" eb="251">
      <t>サ</t>
    </rPh>
    <rPh sb="296" eb="297">
      <t>デ</t>
    </rPh>
    <rPh sb="300" eb="302">
      <t>ジョウキョウ</t>
    </rPh>
    <rPh sb="306" eb="307">
      <t>マサ</t>
    </rPh>
    <rPh sb="319" eb="321">
      <t>ヒアシ</t>
    </rPh>
    <rPh sb="325" eb="327">
      <t>ソンエキ</t>
    </rPh>
    <rPh sb="341" eb="343">
      <t>ヒアシ</t>
    </rPh>
    <rPh sb="344" eb="346">
      <t>キタイ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</si>
</sst>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5"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
      <sz val="12"/>
      <color indexed="8"/>
      <name val="ＭＳ Ｐゴシック"/>
      <family val="3"/>
      <charset val="128"/>
    </font>
    <font>
      <b/>
      <sz val="11"/>
      <color rgb="FF000000"/>
      <name val="ＭＳ Ｐゴシック"/>
      <family val="3"/>
      <charset val="128"/>
    </font>
    <font>
      <sz val="11"/>
      <color rgb="FF000000"/>
      <name val="ＭＳ Ｐゴシック"/>
      <family val="3"/>
      <charset val="128"/>
    </font>
  </fonts>
  <fills count="12">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97">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9" fillId="0" borderId="1" xfId="0" applyFont="1" applyBorder="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0" fontId="4" fillId="0" borderId="0" xfId="0" applyFont="1">
      <alignment vertical="center"/>
    </xf>
    <xf numFmtId="0" fontId="12" fillId="0" borderId="0" xfId="0" applyFont="1" applyAlignment="1">
      <alignment horizontal="right" vertical="center"/>
    </xf>
    <xf numFmtId="0" fontId="0" fillId="0" borderId="0" xfId="0" applyAlignment="1">
      <alignment horizontal="right" vertical="center"/>
    </xf>
    <xf numFmtId="0" fontId="4" fillId="0" borderId="0" xfId="0" applyFont="1" applyAlignment="1">
      <alignment horizontal="right" vertical="center"/>
    </xf>
    <xf numFmtId="0" fontId="9" fillId="0" borderId="12" xfId="0" applyFont="1" applyFill="1" applyBorder="1" applyAlignment="1">
      <alignment horizontal="center" vertical="center"/>
    </xf>
    <xf numFmtId="0" fontId="12" fillId="0" borderId="0" xfId="0" applyFont="1" applyAlignment="1">
      <alignment horizontal="left" vertical="center"/>
    </xf>
    <xf numFmtId="0" fontId="8" fillId="4" borderId="1" xfId="0" applyFont="1" applyFill="1" applyBorder="1" applyAlignment="1">
      <alignment horizontal="center" vertical="center"/>
    </xf>
    <xf numFmtId="180" fontId="0" fillId="7" borderId="1" xfId="0" applyNumberFormat="1" applyFill="1" applyBorder="1" applyAlignment="1">
      <alignment horizontal="center" vertical="center"/>
    </xf>
    <xf numFmtId="0" fontId="0" fillId="7" borderId="1" xfId="0" applyFill="1"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8" fillId="4" borderId="1" xfId="0" applyFont="1" applyFill="1" applyBorder="1" applyAlignment="1">
      <alignment horizontal="center" vertical="center" shrinkToFit="1"/>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0" fontId="9" fillId="0" borderId="7" xfId="0" applyFont="1" applyBorder="1" applyAlignment="1">
      <alignment horizontal="center" vertical="center"/>
    </xf>
    <xf numFmtId="0" fontId="9" fillId="0" borderId="2"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cellXfs>
  <cellStyles count="4">
    <cellStyle name="パーセント" xfId="1" builtinId="5"/>
    <cellStyle name="標準" xfId="0" builtinId="0"/>
    <cellStyle name="標準 2" xfId="2" xr:uid="{00000000-0005-0000-0000-000002000000}"/>
    <cellStyle name="標準 3" xfId="3" xr:uid="{00000000-0005-0000-0000-000003000000}"/>
  </cellStyles>
  <dxfs count="280">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143738</xdr:colOff>
      <xdr:row>27</xdr:row>
      <xdr:rowOff>106720</xdr:rowOff>
    </xdr:to>
    <xdr:pic>
      <xdr:nvPicPr>
        <xdr:cNvPr id="2" name="図 1">
          <a:extLst>
            <a:ext uri="{FF2B5EF4-FFF2-40B4-BE49-F238E27FC236}">
              <a16:creationId xmlns:a16="http://schemas.microsoft.com/office/drawing/2014/main" id="{D55DE07C-A84E-41C8-BBAB-B83E430086E6}"/>
            </a:ext>
          </a:extLst>
        </xdr:cNvPr>
        <xdr:cNvPicPr>
          <a:picLocks noChangeAspect="1"/>
        </xdr:cNvPicPr>
      </xdr:nvPicPr>
      <xdr:blipFill>
        <a:blip xmlns:r="http://schemas.openxmlformats.org/officeDocument/2006/relationships" r:embed="rId1"/>
        <a:stretch>
          <a:fillRect/>
        </a:stretch>
      </xdr:blipFill>
      <xdr:spPr>
        <a:xfrm>
          <a:off x="561975" y="180975"/>
          <a:ext cx="2134463" cy="4812070"/>
        </a:xfrm>
        <a:prstGeom prst="rect">
          <a:avLst/>
        </a:prstGeom>
      </xdr:spPr>
    </xdr:pic>
    <xdr:clientData/>
  </xdr:twoCellAnchor>
  <xdr:twoCellAnchor editAs="oneCell">
    <xdr:from>
      <xdr:col>1</xdr:col>
      <xdr:colOff>19050</xdr:colOff>
      <xdr:row>29</xdr:row>
      <xdr:rowOff>19050</xdr:rowOff>
    </xdr:from>
    <xdr:to>
      <xdr:col>7</xdr:col>
      <xdr:colOff>392312</xdr:colOff>
      <xdr:row>48</xdr:row>
      <xdr:rowOff>153844</xdr:rowOff>
    </xdr:to>
    <xdr:pic>
      <xdr:nvPicPr>
        <xdr:cNvPr id="3" name="図 2">
          <a:extLst>
            <a:ext uri="{FF2B5EF4-FFF2-40B4-BE49-F238E27FC236}">
              <a16:creationId xmlns:a16="http://schemas.microsoft.com/office/drawing/2014/main" id="{5F904EF4-6E9E-4C57-BB60-B0DBA61B9C03}"/>
            </a:ext>
          </a:extLst>
        </xdr:cNvPr>
        <xdr:cNvPicPr>
          <a:picLocks noChangeAspect="1"/>
        </xdr:cNvPicPr>
      </xdr:nvPicPr>
      <xdr:blipFill>
        <a:blip xmlns:r="http://schemas.openxmlformats.org/officeDocument/2006/relationships" r:embed="rId2"/>
        <a:stretch>
          <a:fillRect/>
        </a:stretch>
      </xdr:blipFill>
      <xdr:spPr>
        <a:xfrm>
          <a:off x="581025" y="5257800"/>
          <a:ext cx="4421387" cy="3573319"/>
        </a:xfrm>
        <a:prstGeom prst="rect">
          <a:avLst/>
        </a:prstGeom>
      </xdr:spPr>
    </xdr:pic>
    <xdr:clientData/>
  </xdr:twoCellAnchor>
  <xdr:twoCellAnchor editAs="oneCell">
    <xdr:from>
      <xdr:col>9</xdr:col>
      <xdr:colOff>0</xdr:colOff>
      <xdr:row>29</xdr:row>
      <xdr:rowOff>0</xdr:rowOff>
    </xdr:from>
    <xdr:to>
      <xdr:col>13</xdr:col>
      <xdr:colOff>544254</xdr:colOff>
      <xdr:row>46</xdr:row>
      <xdr:rowOff>67946</xdr:rowOff>
    </xdr:to>
    <xdr:pic>
      <xdr:nvPicPr>
        <xdr:cNvPr id="4" name="図 3">
          <a:extLst>
            <a:ext uri="{FF2B5EF4-FFF2-40B4-BE49-F238E27FC236}">
              <a16:creationId xmlns:a16="http://schemas.microsoft.com/office/drawing/2014/main" id="{0261489A-5FCB-4D49-BE12-ACD9D1FB938D}"/>
            </a:ext>
          </a:extLst>
        </xdr:cNvPr>
        <xdr:cNvPicPr>
          <a:picLocks noChangeAspect="1"/>
        </xdr:cNvPicPr>
      </xdr:nvPicPr>
      <xdr:blipFill>
        <a:blip xmlns:r="http://schemas.openxmlformats.org/officeDocument/2006/relationships" r:embed="rId3"/>
        <a:stretch>
          <a:fillRect/>
        </a:stretch>
      </xdr:blipFill>
      <xdr:spPr>
        <a:xfrm>
          <a:off x="5981700" y="5238750"/>
          <a:ext cx="3287454" cy="3144521"/>
        </a:xfrm>
        <a:prstGeom prst="rect">
          <a:avLst/>
        </a:prstGeom>
      </xdr:spPr>
    </xdr:pic>
    <xdr:clientData/>
  </xdr:twoCellAnchor>
  <xdr:twoCellAnchor editAs="oneCell">
    <xdr:from>
      <xdr:col>15</xdr:col>
      <xdr:colOff>0</xdr:colOff>
      <xdr:row>29</xdr:row>
      <xdr:rowOff>0</xdr:rowOff>
    </xdr:from>
    <xdr:to>
      <xdr:col>19</xdr:col>
      <xdr:colOff>487081</xdr:colOff>
      <xdr:row>47</xdr:row>
      <xdr:rowOff>58490</xdr:rowOff>
    </xdr:to>
    <xdr:pic>
      <xdr:nvPicPr>
        <xdr:cNvPr id="5" name="図 4">
          <a:extLst>
            <a:ext uri="{FF2B5EF4-FFF2-40B4-BE49-F238E27FC236}">
              <a16:creationId xmlns:a16="http://schemas.microsoft.com/office/drawing/2014/main" id="{DEDDA199-34BF-4349-924E-A31DAE04D7D0}"/>
            </a:ext>
          </a:extLst>
        </xdr:cNvPr>
        <xdr:cNvPicPr>
          <a:picLocks noChangeAspect="1"/>
        </xdr:cNvPicPr>
      </xdr:nvPicPr>
      <xdr:blipFill>
        <a:blip xmlns:r="http://schemas.openxmlformats.org/officeDocument/2006/relationships" r:embed="rId4"/>
        <a:stretch>
          <a:fillRect/>
        </a:stretch>
      </xdr:blipFill>
      <xdr:spPr>
        <a:xfrm>
          <a:off x="10096500" y="5238750"/>
          <a:ext cx="3230281" cy="3316040"/>
        </a:xfrm>
        <a:prstGeom prst="rect">
          <a:avLst/>
        </a:prstGeom>
      </xdr:spPr>
    </xdr:pic>
    <xdr:clientData/>
  </xdr:twoCellAnchor>
  <xdr:twoCellAnchor editAs="oneCell">
    <xdr:from>
      <xdr:col>1</xdr:col>
      <xdr:colOff>0</xdr:colOff>
      <xdr:row>51</xdr:row>
      <xdr:rowOff>0</xdr:rowOff>
    </xdr:from>
    <xdr:to>
      <xdr:col>4</xdr:col>
      <xdr:colOff>677353</xdr:colOff>
      <xdr:row>64</xdr:row>
      <xdr:rowOff>115298</xdr:rowOff>
    </xdr:to>
    <xdr:pic>
      <xdr:nvPicPr>
        <xdr:cNvPr id="6" name="図 5">
          <a:extLst>
            <a:ext uri="{FF2B5EF4-FFF2-40B4-BE49-F238E27FC236}">
              <a16:creationId xmlns:a16="http://schemas.microsoft.com/office/drawing/2014/main" id="{418B726C-1771-438E-8A15-918FD8B8B010}"/>
            </a:ext>
          </a:extLst>
        </xdr:cNvPr>
        <xdr:cNvPicPr>
          <a:picLocks noChangeAspect="1"/>
        </xdr:cNvPicPr>
      </xdr:nvPicPr>
      <xdr:blipFill>
        <a:blip xmlns:r="http://schemas.openxmlformats.org/officeDocument/2006/relationships" r:embed="rId5"/>
        <a:stretch>
          <a:fillRect/>
        </a:stretch>
      </xdr:blipFill>
      <xdr:spPr>
        <a:xfrm>
          <a:off x="561975" y="9220200"/>
          <a:ext cx="2668078" cy="2467973"/>
        </a:xfrm>
        <a:prstGeom prst="rect">
          <a:avLst/>
        </a:prstGeom>
      </xdr:spPr>
    </xdr:pic>
    <xdr:clientData/>
  </xdr:twoCellAnchor>
  <xdr:twoCellAnchor editAs="oneCell">
    <xdr:from>
      <xdr:col>1</xdr:col>
      <xdr:colOff>28575</xdr:colOff>
      <xdr:row>67</xdr:row>
      <xdr:rowOff>28575</xdr:rowOff>
    </xdr:from>
    <xdr:to>
      <xdr:col>16</xdr:col>
      <xdr:colOff>137525</xdr:colOff>
      <xdr:row>91</xdr:row>
      <xdr:rowOff>173291</xdr:rowOff>
    </xdr:to>
    <xdr:pic>
      <xdr:nvPicPr>
        <xdr:cNvPr id="7" name="図 6">
          <a:extLst>
            <a:ext uri="{FF2B5EF4-FFF2-40B4-BE49-F238E27FC236}">
              <a16:creationId xmlns:a16="http://schemas.microsoft.com/office/drawing/2014/main" id="{9BC2A431-4E44-4464-A1C2-B03B08812F05}"/>
            </a:ext>
          </a:extLst>
        </xdr:cNvPr>
        <xdr:cNvPicPr>
          <a:picLocks noChangeAspect="1"/>
        </xdr:cNvPicPr>
      </xdr:nvPicPr>
      <xdr:blipFill>
        <a:blip xmlns:r="http://schemas.openxmlformats.org/officeDocument/2006/relationships" r:embed="rId6"/>
        <a:stretch>
          <a:fillRect/>
        </a:stretch>
      </xdr:blipFill>
      <xdr:spPr>
        <a:xfrm>
          <a:off x="590550" y="12144375"/>
          <a:ext cx="10329275" cy="4488116"/>
        </a:xfrm>
        <a:prstGeom prst="rect">
          <a:avLst/>
        </a:prstGeom>
      </xdr:spPr>
    </xdr:pic>
    <xdr:clientData/>
  </xdr:twoCellAnchor>
  <xdr:twoCellAnchor editAs="oneCell">
    <xdr:from>
      <xdr:col>1</xdr:col>
      <xdr:colOff>0</xdr:colOff>
      <xdr:row>94</xdr:row>
      <xdr:rowOff>0</xdr:rowOff>
    </xdr:from>
    <xdr:to>
      <xdr:col>10</xdr:col>
      <xdr:colOff>21527</xdr:colOff>
      <xdr:row>123</xdr:row>
      <xdr:rowOff>11651</xdr:rowOff>
    </xdr:to>
    <xdr:pic>
      <xdr:nvPicPr>
        <xdr:cNvPr id="8" name="図 7">
          <a:extLst>
            <a:ext uri="{FF2B5EF4-FFF2-40B4-BE49-F238E27FC236}">
              <a16:creationId xmlns:a16="http://schemas.microsoft.com/office/drawing/2014/main" id="{2295B6F7-B814-46C6-84E1-6AE7D4AC1A2C}"/>
            </a:ext>
          </a:extLst>
        </xdr:cNvPr>
        <xdr:cNvPicPr>
          <a:picLocks noChangeAspect="1"/>
        </xdr:cNvPicPr>
      </xdr:nvPicPr>
      <xdr:blipFill>
        <a:blip xmlns:r="http://schemas.openxmlformats.org/officeDocument/2006/relationships" r:embed="rId7"/>
        <a:stretch>
          <a:fillRect/>
        </a:stretch>
      </xdr:blipFill>
      <xdr:spPr>
        <a:xfrm>
          <a:off x="561975" y="17002125"/>
          <a:ext cx="6127052" cy="525992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5" x14ac:dyDescent="0.15"/>
  <sheetData>
    <row r="2" spans="1:2" x14ac:dyDescent="0.15">
      <c r="A2" t="s">
        <v>51</v>
      </c>
    </row>
    <row r="3" spans="1:2" x14ac:dyDescent="0.15">
      <c r="A3">
        <v>100000</v>
      </c>
    </row>
    <row r="5" spans="1:2" x14ac:dyDescent="0.15">
      <c r="A5" t="s">
        <v>52</v>
      </c>
    </row>
    <row r="6" spans="1:2" x14ac:dyDescent="0.15">
      <c r="A6" t="s">
        <v>59</v>
      </c>
      <c r="B6">
        <v>90</v>
      </c>
    </row>
    <row r="7" spans="1:2" x14ac:dyDescent="0.15">
      <c r="A7" t="s">
        <v>58</v>
      </c>
      <c r="B7">
        <v>90</v>
      </c>
    </row>
    <row r="8" spans="1:2" x14ac:dyDescent="0.15">
      <c r="A8" t="s">
        <v>56</v>
      </c>
      <c r="B8">
        <v>110</v>
      </c>
    </row>
    <row r="9" spans="1:2" x14ac:dyDescent="0.15">
      <c r="A9" t="s">
        <v>54</v>
      </c>
      <c r="B9">
        <v>120</v>
      </c>
    </row>
    <row r="10" spans="1:2" x14ac:dyDescent="0.15">
      <c r="A10" t="s">
        <v>55</v>
      </c>
      <c r="B10">
        <v>150</v>
      </c>
    </row>
    <row r="11" spans="1:2" x14ac:dyDescent="0.15">
      <c r="A11" t="s">
        <v>60</v>
      </c>
      <c r="B11">
        <v>100</v>
      </c>
    </row>
    <row r="12" spans="1:2" x14ac:dyDescent="0.15">
      <c r="A12" t="s">
        <v>57</v>
      </c>
      <c r="B12">
        <v>80</v>
      </c>
    </row>
    <row r="13" spans="1:2" x14ac:dyDescent="0.15">
      <c r="A13" t="s">
        <v>53</v>
      </c>
      <c r="B13">
        <v>120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A109"/>
  <sheetViews>
    <sheetView zoomScale="115" zoomScaleNormal="115" workbookViewId="0">
      <pane ySplit="8" topLeftCell="A9" activePane="bottomLeft" state="frozen"/>
      <selection pane="bottomLeft" activeCell="N84" sqref="N84"/>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53" t="s">
        <v>5</v>
      </c>
      <c r="C2" s="53"/>
      <c r="D2" s="55" t="s">
        <v>69</v>
      </c>
      <c r="E2" s="55"/>
      <c r="F2" s="53" t="s">
        <v>6</v>
      </c>
      <c r="G2" s="53"/>
      <c r="H2" s="57" t="s">
        <v>36</v>
      </c>
      <c r="I2" s="57"/>
      <c r="J2" s="53" t="s">
        <v>7</v>
      </c>
      <c r="K2" s="53"/>
      <c r="L2" s="54">
        <v>100000</v>
      </c>
      <c r="M2" s="55"/>
      <c r="N2" s="53" t="s">
        <v>8</v>
      </c>
      <c r="O2" s="53"/>
      <c r="P2" s="56">
        <f>SUM(L2,D4)</f>
        <v>108635.01243427485</v>
      </c>
      <c r="Q2" s="57"/>
      <c r="R2" s="1"/>
      <c r="S2" s="1"/>
      <c r="T2" s="1"/>
    </row>
    <row r="3" spans="2:27" ht="57" customHeight="1" x14ac:dyDescent="0.15">
      <c r="B3" s="53" t="s">
        <v>9</v>
      </c>
      <c r="C3" s="53"/>
      <c r="D3" s="58" t="s">
        <v>38</v>
      </c>
      <c r="E3" s="58"/>
      <c r="F3" s="58"/>
      <c r="G3" s="58"/>
      <c r="H3" s="58"/>
      <c r="I3" s="58"/>
      <c r="J3" s="53" t="s">
        <v>10</v>
      </c>
      <c r="K3" s="53"/>
      <c r="L3" s="58" t="s">
        <v>64</v>
      </c>
      <c r="M3" s="59"/>
      <c r="N3" s="59"/>
      <c r="O3" s="59"/>
      <c r="P3" s="59"/>
      <c r="Q3" s="59"/>
      <c r="R3" s="1"/>
      <c r="S3" s="1"/>
    </row>
    <row r="4" spans="2:27" x14ac:dyDescent="0.15">
      <c r="B4" s="53" t="s">
        <v>11</v>
      </c>
      <c r="C4" s="53"/>
      <c r="D4" s="60">
        <f>SUM($R$9:$S$993)</f>
        <v>8635.0124342748495</v>
      </c>
      <c r="E4" s="60"/>
      <c r="F4" s="53" t="s">
        <v>12</v>
      </c>
      <c r="G4" s="53"/>
      <c r="H4" s="61">
        <f>SUM($T$9:$U$108)</f>
        <v>643.59999999999809</v>
      </c>
      <c r="I4" s="57"/>
      <c r="J4" s="62" t="s">
        <v>67</v>
      </c>
      <c r="K4" s="62"/>
      <c r="L4" s="56">
        <f>Z8/AA8</f>
        <v>-1.2236472915653398</v>
      </c>
      <c r="M4" s="56"/>
      <c r="N4" s="62" t="s">
        <v>62</v>
      </c>
      <c r="O4" s="62"/>
      <c r="P4" s="63">
        <f>MAX(Y:Y)</f>
        <v>5.3809650174875379E-2</v>
      </c>
      <c r="Q4" s="63"/>
      <c r="R4" s="1"/>
      <c r="S4" s="1"/>
      <c r="T4" s="1"/>
    </row>
    <row r="5" spans="2:27" x14ac:dyDescent="0.15">
      <c r="B5" s="36" t="s">
        <v>15</v>
      </c>
      <c r="C5" s="2">
        <f>COUNTIF($R$9:$R$990,"&gt;0")</f>
        <v>37</v>
      </c>
      <c r="D5" s="35" t="s">
        <v>16</v>
      </c>
      <c r="E5" s="15">
        <f>COUNTIF($R$9:$R$990,"&lt;0")</f>
        <v>36</v>
      </c>
      <c r="F5" s="35" t="s">
        <v>17</v>
      </c>
      <c r="G5" s="2">
        <f>COUNTIF($R$9:$R$990,"=0")</f>
        <v>0</v>
      </c>
      <c r="H5" s="35" t="s">
        <v>18</v>
      </c>
      <c r="I5" s="3">
        <f>C5/SUM(C5,E5,G5)</f>
        <v>0.50684931506849318</v>
      </c>
      <c r="J5" s="64" t="s">
        <v>19</v>
      </c>
      <c r="K5" s="53"/>
      <c r="L5" s="65">
        <f>MAX(V9:V993)</f>
        <v>5</v>
      </c>
      <c r="M5" s="66"/>
      <c r="N5" s="17" t="s">
        <v>20</v>
      </c>
      <c r="O5" s="9"/>
      <c r="P5" s="65">
        <f>MAX(W9:W993)</f>
        <v>5</v>
      </c>
      <c r="Q5" s="66"/>
      <c r="R5" s="1"/>
      <c r="S5" s="1"/>
      <c r="T5" s="1"/>
    </row>
    <row r="6" spans="2:27" x14ac:dyDescent="0.15">
      <c r="B6" s="11"/>
      <c r="C6" s="13"/>
      <c r="D6" s="14"/>
      <c r="E6" s="10"/>
      <c r="F6" s="11"/>
      <c r="G6" s="10"/>
      <c r="H6" s="11"/>
      <c r="I6" s="16"/>
      <c r="J6" s="11"/>
      <c r="K6" s="11"/>
      <c r="L6" s="10"/>
      <c r="M6" s="40" t="s">
        <v>66</v>
      </c>
      <c r="N6" s="12"/>
      <c r="O6" s="12"/>
      <c r="P6" s="10"/>
      <c r="Q6" s="7"/>
      <c r="R6" s="1"/>
      <c r="S6" s="1"/>
      <c r="T6" s="1"/>
    </row>
    <row r="7" spans="2:27" x14ac:dyDescent="0.15">
      <c r="B7" s="67" t="s">
        <v>21</v>
      </c>
      <c r="C7" s="69" t="s">
        <v>22</v>
      </c>
      <c r="D7" s="70"/>
      <c r="E7" s="73" t="s">
        <v>23</v>
      </c>
      <c r="F7" s="74"/>
      <c r="G7" s="74"/>
      <c r="H7" s="74"/>
      <c r="I7" s="75"/>
      <c r="J7" s="76" t="s">
        <v>71</v>
      </c>
      <c r="K7" s="77"/>
      <c r="L7" s="78"/>
      <c r="M7" s="79" t="s">
        <v>25</v>
      </c>
      <c r="N7" s="80" t="s">
        <v>26</v>
      </c>
      <c r="O7" s="81"/>
      <c r="P7" s="81"/>
      <c r="Q7" s="82"/>
      <c r="R7" s="83" t="s">
        <v>27</v>
      </c>
      <c r="S7" s="83"/>
      <c r="T7" s="83"/>
      <c r="U7" s="83"/>
    </row>
    <row r="8" spans="2:27" x14ac:dyDescent="0.15">
      <c r="B8" s="68"/>
      <c r="C8" s="71"/>
      <c r="D8" s="72"/>
      <c r="E8" s="18" t="s">
        <v>28</v>
      </c>
      <c r="F8" s="18" t="s">
        <v>29</v>
      </c>
      <c r="G8" s="18" t="s">
        <v>30</v>
      </c>
      <c r="H8" s="84" t="s">
        <v>31</v>
      </c>
      <c r="I8" s="75"/>
      <c r="J8" s="4" t="s">
        <v>32</v>
      </c>
      <c r="K8" s="85" t="s">
        <v>33</v>
      </c>
      <c r="L8" s="78"/>
      <c r="M8" s="79"/>
      <c r="N8" s="5" t="s">
        <v>28</v>
      </c>
      <c r="O8" s="5" t="s">
        <v>29</v>
      </c>
      <c r="P8" s="86" t="s">
        <v>31</v>
      </c>
      <c r="Q8" s="82"/>
      <c r="R8" s="83" t="s">
        <v>34</v>
      </c>
      <c r="S8" s="83"/>
      <c r="T8" s="83" t="s">
        <v>32</v>
      </c>
      <c r="U8" s="83"/>
      <c r="Y8" t="s">
        <v>61</v>
      </c>
      <c r="Z8">
        <f>SUM(Z9:Z108)</f>
        <v>47244.969987693643</v>
      </c>
      <c r="AA8">
        <f>SUM(AA9:AA108)</f>
        <v>-38609.957553418797</v>
      </c>
    </row>
    <row r="9" spans="2:27" x14ac:dyDescent="0.15">
      <c r="B9" s="37">
        <v>1</v>
      </c>
      <c r="C9" s="87">
        <f>L2</f>
        <v>100000</v>
      </c>
      <c r="D9" s="87"/>
      <c r="E9" s="37">
        <v>2001</v>
      </c>
      <c r="F9" s="8">
        <v>43946</v>
      </c>
      <c r="G9" s="37" t="s">
        <v>3</v>
      </c>
      <c r="H9" s="88">
        <v>121.96</v>
      </c>
      <c r="I9" s="88"/>
      <c r="J9" s="37">
        <v>74</v>
      </c>
      <c r="K9" s="87">
        <f>IF(J9="","",C9*0.01)</f>
        <v>1000</v>
      </c>
      <c r="L9" s="87"/>
      <c r="M9" s="6">
        <f>IF(J9="","",(K9/J9)/LOOKUP(RIGHT($D$2,3),定数!$A$6:$A$13,定数!$B$6:$B$13))</f>
        <v>0.13513513513513514</v>
      </c>
      <c r="N9" s="37">
        <v>2001</v>
      </c>
      <c r="O9" s="8">
        <v>43947</v>
      </c>
      <c r="P9" s="88">
        <v>122.7</v>
      </c>
      <c r="Q9" s="88"/>
      <c r="R9" s="89">
        <f>IF(P9="","",T9*M9*LOOKUP(RIGHT($D$2,3),定数!$A$6:$A$13,定数!$B$6:$B$13))</f>
        <v>-1000.0000000000124</v>
      </c>
      <c r="S9" s="89"/>
      <c r="T9" s="90">
        <f>IF(P9="","",IF(G9="買",(P9-H9),(H9-P9))*IF(RIGHT($D$2,3)="JPY",100,10000))</f>
        <v>-74.000000000000909</v>
      </c>
      <c r="U9" s="90"/>
      <c r="V9" s="1">
        <f>IF(T9&lt;&gt;"",IF(T9&gt;0,1+V8,0),"")</f>
        <v>0</v>
      </c>
      <c r="W9">
        <f>IF(T9&lt;&gt;"",IF(T9&lt;0,1+W8,0),"")</f>
        <v>1</v>
      </c>
      <c r="Z9" t="str">
        <f>IF(R9&gt;0,R9,"")</f>
        <v/>
      </c>
      <c r="AA9">
        <f>IF(R9&lt;0,R9,"")</f>
        <v>-1000.0000000000124</v>
      </c>
    </row>
    <row r="10" spans="2:27" x14ac:dyDescent="0.15">
      <c r="B10" s="37">
        <v>2</v>
      </c>
      <c r="C10" s="87">
        <f t="shared" ref="C10:C73" si="0">IF(R9="","",C9+R9)</f>
        <v>98999.999999999985</v>
      </c>
      <c r="D10" s="87"/>
      <c r="E10" s="46">
        <v>2001</v>
      </c>
      <c r="F10" s="8">
        <v>44008</v>
      </c>
      <c r="G10" s="37" t="s">
        <v>4</v>
      </c>
      <c r="H10" s="88">
        <v>124.08</v>
      </c>
      <c r="I10" s="88"/>
      <c r="J10" s="37">
        <v>83</v>
      </c>
      <c r="K10" s="87">
        <f t="shared" ref="K10:K73" si="1">IF(J10="","",C10*0.01)</f>
        <v>989.99999999999989</v>
      </c>
      <c r="L10" s="87"/>
      <c r="M10" s="6">
        <f>IF(J10="","",(K10/J10)/LOOKUP(RIGHT($D$2,3),定数!$A$6:$A$13,定数!$B$6:$B$13))</f>
        <v>0.11927710843373493</v>
      </c>
      <c r="N10" s="46">
        <v>2001</v>
      </c>
      <c r="O10" s="8">
        <v>44017</v>
      </c>
      <c r="P10" s="88">
        <v>125.111</v>
      </c>
      <c r="Q10" s="88"/>
      <c r="R10" s="89">
        <f>IF(P10="","",T10*M10*LOOKUP(RIGHT($D$2,3),定数!$A$6:$A$13,定数!$B$6:$B$13))</f>
        <v>1229.7469879518142</v>
      </c>
      <c r="S10" s="89"/>
      <c r="T10" s="90">
        <f>IF(P10="","",IF(G10="買",(P10-H10),(H10-P10))*IF(RIGHT($D$2,3)="JPY",100,10000))</f>
        <v>103.10000000000059</v>
      </c>
      <c r="U10" s="90"/>
      <c r="V10" s="22">
        <f t="shared" ref="V10:V22" si="2">IF(T10&lt;&gt;"",IF(T10&gt;0,1+V9,0),"")</f>
        <v>1</v>
      </c>
      <c r="W10">
        <f t="shared" ref="W10:W73" si="3">IF(T10&lt;&gt;"",IF(T10&lt;0,1+W9,0),"")</f>
        <v>0</v>
      </c>
      <c r="X10" s="38">
        <f>IF(C10&lt;&gt;"",MAX(C10,C9),"")</f>
        <v>100000</v>
      </c>
      <c r="Z10">
        <f t="shared" ref="Z10:Z73" si="4">IF(R10&gt;0,R10,"")</f>
        <v>1229.7469879518142</v>
      </c>
      <c r="AA10" t="str">
        <f t="shared" ref="AA10:AA73" si="5">IF(R10&lt;0,R10,"")</f>
        <v/>
      </c>
    </row>
    <row r="11" spans="2:27" x14ac:dyDescent="0.15">
      <c r="B11" s="37">
        <v>3</v>
      </c>
      <c r="C11" s="87">
        <f t="shared" si="0"/>
        <v>100229.7469879518</v>
      </c>
      <c r="D11" s="87"/>
      <c r="E11" s="46">
        <v>2001</v>
      </c>
      <c r="F11" s="8">
        <v>44011</v>
      </c>
      <c r="G11" s="37" t="s">
        <v>4</v>
      </c>
      <c r="H11" s="88">
        <v>124.89</v>
      </c>
      <c r="I11" s="88"/>
      <c r="J11" s="37">
        <v>118</v>
      </c>
      <c r="K11" s="87">
        <f t="shared" si="1"/>
        <v>1002.2974698795181</v>
      </c>
      <c r="L11" s="87"/>
      <c r="M11" s="6">
        <f>IF(J11="","",(K11/J11)/LOOKUP(RIGHT($D$2,3),定数!$A$6:$A$13,定数!$B$6:$B$13))</f>
        <v>8.4940463549111694E-2</v>
      </c>
      <c r="N11" s="46">
        <v>2001</v>
      </c>
      <c r="O11" s="8">
        <v>44015</v>
      </c>
      <c r="P11" s="88">
        <v>123.71</v>
      </c>
      <c r="Q11" s="88"/>
      <c r="R11" s="89">
        <f>IF(P11="","",T11*M11*LOOKUP(RIGHT($D$2,3),定数!$A$6:$A$13,定数!$B$6:$B$13))</f>
        <v>-1002.2974698795238</v>
      </c>
      <c r="S11" s="89"/>
      <c r="T11" s="90">
        <f>IF(P11="","",IF(G11="買",(P11-H11),(H11-P11))*IF(RIGHT($D$2,3)="JPY",100,10000))</f>
        <v>-118.00000000000068</v>
      </c>
      <c r="U11" s="90"/>
      <c r="V11" s="22">
        <f t="shared" si="2"/>
        <v>0</v>
      </c>
      <c r="W11">
        <f t="shared" si="3"/>
        <v>1</v>
      </c>
      <c r="X11" s="38">
        <f>IF(C11&lt;&gt;"",MAX(X10,C11),"")</f>
        <v>100229.7469879518</v>
      </c>
      <c r="Y11" s="39">
        <f>IF(X11&lt;&gt;"",1-(C11/X11),"")</f>
        <v>0</v>
      </c>
      <c r="Z11" t="str">
        <f t="shared" si="4"/>
        <v/>
      </c>
      <c r="AA11">
        <f t="shared" si="5"/>
        <v>-1002.2974698795238</v>
      </c>
    </row>
    <row r="12" spans="2:27" x14ac:dyDescent="0.15">
      <c r="B12" s="37">
        <v>4</v>
      </c>
      <c r="C12" s="87">
        <f t="shared" si="0"/>
        <v>99227.449518072273</v>
      </c>
      <c r="D12" s="87"/>
      <c r="E12" s="46">
        <v>2001</v>
      </c>
      <c r="F12" s="8">
        <v>44049</v>
      </c>
      <c r="G12" s="37" t="s">
        <v>3</v>
      </c>
      <c r="H12" s="88">
        <v>123.57</v>
      </c>
      <c r="I12" s="88"/>
      <c r="J12" s="37">
        <v>76</v>
      </c>
      <c r="K12" s="87">
        <f t="shared" si="1"/>
        <v>992.27449518072274</v>
      </c>
      <c r="L12" s="87"/>
      <c r="M12" s="6">
        <f>IF(J12="","",(K12/J12)/LOOKUP(RIGHT($D$2,3),定数!$A$6:$A$13,定数!$B$6:$B$13))</f>
        <v>0.1305624335764109</v>
      </c>
      <c r="N12" s="46">
        <v>2001</v>
      </c>
      <c r="O12" s="8">
        <v>44052</v>
      </c>
      <c r="P12" s="88">
        <v>122.627</v>
      </c>
      <c r="Q12" s="88"/>
      <c r="R12" s="89">
        <f>IF(P12="","",T12*M12*LOOKUP(RIGHT($D$2,3),定数!$A$6:$A$13,定数!$B$6:$B$13))</f>
        <v>1231.203748625552</v>
      </c>
      <c r="S12" s="89"/>
      <c r="T12" s="90">
        <f t="shared" ref="T12:T75" si="6">IF(P12="","",IF(G12="買",(P12-H12),(H12-P12))*IF(RIGHT($D$2,3)="JPY",100,10000))</f>
        <v>94.299999999999784</v>
      </c>
      <c r="U12" s="90"/>
      <c r="V12" s="22">
        <f t="shared" si="2"/>
        <v>1</v>
      </c>
      <c r="W12">
        <f t="shared" si="3"/>
        <v>0</v>
      </c>
      <c r="X12" s="38">
        <f t="shared" ref="X12:X75" si="7">IF(C12&lt;&gt;"",MAX(X11,C12),"")</f>
        <v>100229.7469879518</v>
      </c>
      <c r="Y12" s="39">
        <f t="shared" ref="Y12:Y75" si="8">IF(X12&lt;&gt;"",1-(C12/X12),"")</f>
        <v>1.000000000000012E-2</v>
      </c>
      <c r="Z12">
        <f t="shared" si="4"/>
        <v>1231.203748625552</v>
      </c>
      <c r="AA12" t="str">
        <f t="shared" si="5"/>
        <v/>
      </c>
    </row>
    <row r="13" spans="2:27" x14ac:dyDescent="0.15">
      <c r="B13" s="37">
        <v>5</v>
      </c>
      <c r="C13" s="87">
        <f t="shared" si="0"/>
        <v>100458.65326669783</v>
      </c>
      <c r="D13" s="87"/>
      <c r="E13" s="46">
        <v>2001</v>
      </c>
      <c r="F13" s="8">
        <v>44071</v>
      </c>
      <c r="G13" s="37" t="s">
        <v>3</v>
      </c>
      <c r="H13" s="88">
        <v>119.67</v>
      </c>
      <c r="I13" s="88"/>
      <c r="J13" s="37">
        <v>119</v>
      </c>
      <c r="K13" s="87">
        <f t="shared" si="1"/>
        <v>1004.5865326669783</v>
      </c>
      <c r="L13" s="87"/>
      <c r="M13" s="6">
        <f>IF(J13="","",(K13/J13)/LOOKUP(RIGHT($D$2,3),定数!$A$6:$A$13,定数!$B$6:$B$13))</f>
        <v>8.4419036358569594E-2</v>
      </c>
      <c r="N13" s="46">
        <v>2001</v>
      </c>
      <c r="O13" s="8">
        <v>44079</v>
      </c>
      <c r="P13" s="88">
        <v>120.86</v>
      </c>
      <c r="Q13" s="88"/>
      <c r="R13" s="89">
        <f>IF(P13="","",T13*M13*LOOKUP(RIGHT($D$2,3),定数!$A$6:$A$13,定数!$B$6:$B$13))</f>
        <v>-1004.5865326669763</v>
      </c>
      <c r="S13" s="89"/>
      <c r="T13" s="90">
        <f t="shared" si="6"/>
        <v>-118.99999999999977</v>
      </c>
      <c r="U13" s="90"/>
      <c r="V13" s="22">
        <f t="shared" si="2"/>
        <v>0</v>
      </c>
      <c r="W13">
        <f t="shared" si="3"/>
        <v>1</v>
      </c>
      <c r="X13" s="38">
        <f t="shared" si="7"/>
        <v>100458.65326669783</v>
      </c>
      <c r="Y13" s="39">
        <f t="shared" si="8"/>
        <v>0</v>
      </c>
      <c r="Z13" t="str">
        <f t="shared" si="4"/>
        <v/>
      </c>
      <c r="AA13">
        <f t="shared" si="5"/>
        <v>-1004.5865326669763</v>
      </c>
    </row>
    <row r="14" spans="2:27" x14ac:dyDescent="0.15">
      <c r="B14" s="37">
        <v>6</v>
      </c>
      <c r="C14" s="87">
        <f t="shared" si="0"/>
        <v>99454.066734030857</v>
      </c>
      <c r="D14" s="87"/>
      <c r="E14" s="46">
        <v>2001</v>
      </c>
      <c r="F14" s="8">
        <v>44123</v>
      </c>
      <c r="G14" s="37" t="s">
        <v>4</v>
      </c>
      <c r="H14" s="88">
        <v>121.41</v>
      </c>
      <c r="I14" s="88"/>
      <c r="J14" s="37">
        <v>64</v>
      </c>
      <c r="K14" s="87">
        <f t="shared" si="1"/>
        <v>994.54066734030857</v>
      </c>
      <c r="L14" s="87"/>
      <c r="M14" s="6">
        <f>IF(J14="","",(K14/J14)/LOOKUP(RIGHT($D$2,3),定数!$A$6:$A$13,定数!$B$6:$B$13))</f>
        <v>0.15539697927192322</v>
      </c>
      <c r="N14" s="46">
        <v>2001</v>
      </c>
      <c r="O14" s="8">
        <v>44126</v>
      </c>
      <c r="P14" s="88">
        <v>122.2</v>
      </c>
      <c r="Q14" s="88"/>
      <c r="R14" s="89">
        <f>IF(P14="","",T14*M14*LOOKUP(RIGHT($D$2,3),定数!$A$6:$A$13,定数!$B$6:$B$13))</f>
        <v>1227.6361362482032</v>
      </c>
      <c r="S14" s="89"/>
      <c r="T14" s="90">
        <f t="shared" si="6"/>
        <v>79.000000000000625</v>
      </c>
      <c r="U14" s="90"/>
      <c r="V14" s="22">
        <f t="shared" si="2"/>
        <v>1</v>
      </c>
      <c r="W14">
        <f t="shared" si="3"/>
        <v>0</v>
      </c>
      <c r="X14" s="38">
        <f t="shared" si="7"/>
        <v>100458.65326669783</v>
      </c>
      <c r="Y14" s="39">
        <f t="shared" si="8"/>
        <v>1.0000000000000009E-2</v>
      </c>
      <c r="Z14">
        <f t="shared" si="4"/>
        <v>1227.6361362482032</v>
      </c>
      <c r="AA14" t="str">
        <f t="shared" si="5"/>
        <v/>
      </c>
    </row>
    <row r="15" spans="2:27" x14ac:dyDescent="0.15">
      <c r="B15" s="37">
        <v>7</v>
      </c>
      <c r="C15" s="87">
        <f t="shared" si="0"/>
        <v>100681.70287027906</v>
      </c>
      <c r="D15" s="87"/>
      <c r="E15" s="46">
        <v>2001</v>
      </c>
      <c r="F15" s="8">
        <v>44114</v>
      </c>
      <c r="G15" s="37" t="s">
        <v>4</v>
      </c>
      <c r="H15" s="88">
        <v>120.66</v>
      </c>
      <c r="I15" s="88"/>
      <c r="J15" s="37">
        <v>90</v>
      </c>
      <c r="K15" s="87">
        <f t="shared" si="1"/>
        <v>1006.8170287027906</v>
      </c>
      <c r="L15" s="87"/>
      <c r="M15" s="6">
        <f>IF(J15="","",(K15/J15)/LOOKUP(RIGHT($D$2,3),定数!$A$6:$A$13,定数!$B$6:$B$13))</f>
        <v>0.11186855874475451</v>
      </c>
      <c r="N15" s="46">
        <v>2001</v>
      </c>
      <c r="O15" s="8">
        <v>44116</v>
      </c>
      <c r="P15" s="88">
        <v>121.78</v>
      </c>
      <c r="Q15" s="88"/>
      <c r="R15" s="89">
        <f>IF(P15="","",T15*M15*LOOKUP(RIGHT($D$2,3),定数!$A$6:$A$13,定数!$B$6:$B$13))</f>
        <v>1252.9278579412558</v>
      </c>
      <c r="S15" s="89"/>
      <c r="T15" s="90">
        <f t="shared" si="6"/>
        <v>112.00000000000045</v>
      </c>
      <c r="U15" s="90"/>
      <c r="V15" s="22">
        <f t="shared" si="2"/>
        <v>2</v>
      </c>
      <c r="W15">
        <f t="shared" si="3"/>
        <v>0</v>
      </c>
      <c r="X15" s="38">
        <f t="shared" si="7"/>
        <v>100681.70287027906</v>
      </c>
      <c r="Y15" s="39">
        <f t="shared" si="8"/>
        <v>0</v>
      </c>
      <c r="Z15">
        <f t="shared" si="4"/>
        <v>1252.9278579412558</v>
      </c>
      <c r="AA15" t="str">
        <f t="shared" si="5"/>
        <v/>
      </c>
    </row>
    <row r="16" spans="2:27" x14ac:dyDescent="0.15">
      <c r="B16" s="37">
        <v>8</v>
      </c>
      <c r="C16" s="87">
        <f t="shared" si="0"/>
        <v>101934.63072822031</v>
      </c>
      <c r="D16" s="87"/>
      <c r="E16" s="46">
        <v>2001</v>
      </c>
      <c r="F16" s="8">
        <v>44119</v>
      </c>
      <c r="G16" s="46" t="s">
        <v>4</v>
      </c>
      <c r="H16" s="88">
        <v>121.21</v>
      </c>
      <c r="I16" s="88"/>
      <c r="J16" s="46">
        <v>79</v>
      </c>
      <c r="K16" s="87">
        <f t="shared" si="1"/>
        <v>1019.346307282203</v>
      </c>
      <c r="L16" s="87"/>
      <c r="M16" s="6">
        <f>IF(J16="","",(K16/J16)/LOOKUP(RIGHT($D$2,3),定数!$A$6:$A$13,定数!$B$6:$B$13))</f>
        <v>0.12903117813698772</v>
      </c>
      <c r="N16" s="46">
        <v>2001</v>
      </c>
      <c r="O16" s="8">
        <v>44126</v>
      </c>
      <c r="P16" s="88">
        <v>122.191</v>
      </c>
      <c r="Q16" s="88"/>
      <c r="R16" s="89">
        <f>IF(P16="","",T16*M16*LOOKUP(RIGHT($D$2,3),定数!$A$6:$A$13,定数!$B$6:$B$13))</f>
        <v>1265.7958575238608</v>
      </c>
      <c r="S16" s="89"/>
      <c r="T16" s="90">
        <f t="shared" si="6"/>
        <v>98.100000000000875</v>
      </c>
      <c r="U16" s="90"/>
      <c r="V16" s="22">
        <f t="shared" si="2"/>
        <v>3</v>
      </c>
      <c r="W16">
        <f t="shared" si="3"/>
        <v>0</v>
      </c>
      <c r="X16" s="38">
        <f t="shared" si="7"/>
        <v>101934.63072822031</v>
      </c>
      <c r="Y16" s="39">
        <f t="shared" si="8"/>
        <v>0</v>
      </c>
      <c r="Z16">
        <f t="shared" si="4"/>
        <v>1265.7958575238608</v>
      </c>
      <c r="AA16" t="str">
        <f t="shared" si="5"/>
        <v/>
      </c>
    </row>
    <row r="17" spans="2:27" x14ac:dyDescent="0.15">
      <c r="B17" s="37">
        <v>9</v>
      </c>
      <c r="C17" s="87">
        <f t="shared" si="0"/>
        <v>103200.42658574416</v>
      </c>
      <c r="D17" s="87"/>
      <c r="E17" s="46">
        <v>2001</v>
      </c>
      <c r="F17" s="8">
        <v>44169</v>
      </c>
      <c r="G17" s="37" t="s">
        <v>4</v>
      </c>
      <c r="H17" s="88">
        <v>124.44</v>
      </c>
      <c r="I17" s="88"/>
      <c r="J17" s="37">
        <v>82</v>
      </c>
      <c r="K17" s="87">
        <f t="shared" si="1"/>
        <v>1032.0042658574416</v>
      </c>
      <c r="L17" s="87"/>
      <c r="M17" s="6">
        <f>IF(J17="","",(K17/J17)/LOOKUP(RIGHT($D$2,3),定数!$A$6:$A$13,定数!$B$6:$B$13))</f>
        <v>0.12585417876310262</v>
      </c>
      <c r="N17" s="46">
        <v>2001</v>
      </c>
      <c r="O17" s="8">
        <v>44172</v>
      </c>
      <c r="P17" s="88">
        <v>125.459</v>
      </c>
      <c r="Q17" s="88"/>
      <c r="R17" s="89">
        <f>IF(P17="","",T17*M17*LOOKUP(RIGHT($D$2,3),定数!$A$6:$A$13,定数!$B$6:$B$13))</f>
        <v>1282.4540815960227</v>
      </c>
      <c r="S17" s="89"/>
      <c r="T17" s="90">
        <f t="shared" si="6"/>
        <v>101.90000000000055</v>
      </c>
      <c r="U17" s="90"/>
      <c r="V17" s="22">
        <f t="shared" si="2"/>
        <v>4</v>
      </c>
      <c r="W17">
        <f t="shared" si="3"/>
        <v>0</v>
      </c>
      <c r="X17" s="38">
        <f t="shared" si="7"/>
        <v>103200.42658574416</v>
      </c>
      <c r="Y17" s="39">
        <f t="shared" si="8"/>
        <v>0</v>
      </c>
      <c r="Z17">
        <f t="shared" si="4"/>
        <v>1282.4540815960227</v>
      </c>
      <c r="AA17" t="str">
        <f t="shared" si="5"/>
        <v/>
      </c>
    </row>
    <row r="18" spans="2:27" x14ac:dyDescent="0.15">
      <c r="B18" s="37">
        <v>10</v>
      </c>
      <c r="C18" s="87">
        <f t="shared" si="0"/>
        <v>104482.88066734019</v>
      </c>
      <c r="D18" s="87"/>
      <c r="E18" s="46">
        <v>2002</v>
      </c>
      <c r="F18" s="8">
        <v>43851</v>
      </c>
      <c r="G18" s="46" t="s">
        <v>4</v>
      </c>
      <c r="H18" s="88">
        <v>132.94</v>
      </c>
      <c r="I18" s="88"/>
      <c r="J18" s="46">
        <v>95</v>
      </c>
      <c r="K18" s="87">
        <f t="shared" si="1"/>
        <v>1044.8288066734019</v>
      </c>
      <c r="L18" s="87"/>
      <c r="M18" s="6">
        <f>IF(J18="","",(K18/J18)/LOOKUP(RIGHT($D$2,3),定数!$A$6:$A$13,定数!$B$6:$B$13))</f>
        <v>0.10998197964983179</v>
      </c>
      <c r="N18" s="37">
        <v>2002</v>
      </c>
      <c r="O18" s="8">
        <v>43852</v>
      </c>
      <c r="P18" s="88">
        <v>134.124</v>
      </c>
      <c r="Q18" s="88"/>
      <c r="R18" s="89">
        <f>IF(P18="","",T18*M18*LOOKUP(RIGHT($D$2,3),定数!$A$6:$A$13,定数!$B$6:$B$13))</f>
        <v>1302.1866390540056</v>
      </c>
      <c r="S18" s="89"/>
      <c r="T18" s="90">
        <f t="shared" si="6"/>
        <v>118.39999999999975</v>
      </c>
      <c r="U18" s="90"/>
      <c r="V18" s="22">
        <f t="shared" si="2"/>
        <v>5</v>
      </c>
      <c r="W18">
        <f t="shared" si="3"/>
        <v>0</v>
      </c>
      <c r="X18" s="38">
        <f t="shared" si="7"/>
        <v>104482.88066734019</v>
      </c>
      <c r="Y18" s="39">
        <f t="shared" si="8"/>
        <v>0</v>
      </c>
      <c r="Z18">
        <f t="shared" si="4"/>
        <v>1302.1866390540056</v>
      </c>
      <c r="AA18" t="str">
        <f t="shared" si="5"/>
        <v/>
      </c>
    </row>
    <row r="19" spans="2:27" x14ac:dyDescent="0.15">
      <c r="B19" s="37">
        <v>11</v>
      </c>
      <c r="C19" s="87">
        <f t="shared" si="0"/>
        <v>105785.06730639419</v>
      </c>
      <c r="D19" s="87"/>
      <c r="E19" s="46">
        <v>2002</v>
      </c>
      <c r="F19" s="8">
        <v>44030</v>
      </c>
      <c r="G19" s="37" t="s">
        <v>3</v>
      </c>
      <c r="H19" s="88">
        <v>116.23</v>
      </c>
      <c r="I19" s="88"/>
      <c r="J19" s="37">
        <v>113</v>
      </c>
      <c r="K19" s="87">
        <f t="shared" si="1"/>
        <v>1057.8506730639419</v>
      </c>
      <c r="L19" s="87"/>
      <c r="M19" s="6">
        <f>IF(J19="","",(K19/J19)/LOOKUP(RIGHT($D$2,3),定数!$A$6:$A$13,定数!$B$6:$B$13))</f>
        <v>9.3615103810968311E-2</v>
      </c>
      <c r="N19" s="46">
        <v>2002</v>
      </c>
      <c r="O19" s="8">
        <v>44035</v>
      </c>
      <c r="P19" s="88">
        <v>117.34</v>
      </c>
      <c r="Q19" s="88"/>
      <c r="R19" s="89">
        <f>IF(P19="","",T19*M19*LOOKUP(RIGHT($D$2,3),定数!$A$6:$A$13,定数!$B$6:$B$13))</f>
        <v>-1039.1276523017477</v>
      </c>
      <c r="S19" s="89"/>
      <c r="T19" s="90">
        <f t="shared" si="6"/>
        <v>-110.99999999999994</v>
      </c>
      <c r="U19" s="90"/>
      <c r="V19" s="22">
        <f t="shared" si="2"/>
        <v>0</v>
      </c>
      <c r="W19">
        <f t="shared" si="3"/>
        <v>1</v>
      </c>
      <c r="X19" s="38">
        <f t="shared" si="7"/>
        <v>105785.06730639419</v>
      </c>
      <c r="Y19" s="39">
        <f t="shared" si="8"/>
        <v>0</v>
      </c>
      <c r="Z19" t="str">
        <f t="shared" si="4"/>
        <v/>
      </c>
      <c r="AA19">
        <f t="shared" si="5"/>
        <v>-1039.1276523017477</v>
      </c>
    </row>
    <row r="20" spans="2:27" x14ac:dyDescent="0.15">
      <c r="B20" s="37">
        <v>12</v>
      </c>
      <c r="C20" s="87">
        <f t="shared" si="0"/>
        <v>104745.93965409245</v>
      </c>
      <c r="D20" s="87"/>
      <c r="E20" s="46">
        <v>2002</v>
      </c>
      <c r="F20" s="8">
        <v>44120</v>
      </c>
      <c r="G20" s="37" t="s">
        <v>4</v>
      </c>
      <c r="H20" s="88">
        <v>125.08</v>
      </c>
      <c r="I20" s="88"/>
      <c r="J20" s="37">
        <v>121</v>
      </c>
      <c r="K20" s="87">
        <f t="shared" si="1"/>
        <v>1047.4593965409244</v>
      </c>
      <c r="L20" s="87"/>
      <c r="M20" s="6">
        <f>IF(J20="","",(K20/J20)/LOOKUP(RIGHT($D$2,3),定数!$A$6:$A$13,定数!$B$6:$B$13))</f>
        <v>8.6566892276109447E-2</v>
      </c>
      <c r="N20" s="46">
        <v>2002</v>
      </c>
      <c r="O20" s="8">
        <v>44127</v>
      </c>
      <c r="P20" s="88">
        <v>123.87</v>
      </c>
      <c r="Q20" s="88"/>
      <c r="R20" s="89">
        <f>IF(P20="","",T20*M20*LOOKUP(RIGHT($D$2,3),定数!$A$6:$A$13,定数!$B$6:$B$13))</f>
        <v>-1047.459396540919</v>
      </c>
      <c r="S20" s="89"/>
      <c r="T20" s="90">
        <f t="shared" si="6"/>
        <v>-120.99999999999937</v>
      </c>
      <c r="U20" s="90"/>
      <c r="V20" s="22">
        <f t="shared" si="2"/>
        <v>0</v>
      </c>
      <c r="W20">
        <f t="shared" si="3"/>
        <v>2</v>
      </c>
      <c r="X20" s="38">
        <f t="shared" si="7"/>
        <v>105785.06730639419</v>
      </c>
      <c r="Y20" s="39">
        <f t="shared" si="8"/>
        <v>9.8230088495574464E-3</v>
      </c>
      <c r="Z20" t="str">
        <f t="shared" si="4"/>
        <v/>
      </c>
      <c r="AA20">
        <f t="shared" si="5"/>
        <v>-1047.459396540919</v>
      </c>
    </row>
    <row r="21" spans="2:27" x14ac:dyDescent="0.15">
      <c r="B21" s="37">
        <v>13</v>
      </c>
      <c r="C21" s="87">
        <f t="shared" si="0"/>
        <v>103698.48025755154</v>
      </c>
      <c r="D21" s="87"/>
      <c r="E21" s="37">
        <v>2003</v>
      </c>
      <c r="F21" s="8">
        <v>43840</v>
      </c>
      <c r="G21" s="37" t="s">
        <v>3</v>
      </c>
      <c r="H21" s="88">
        <v>119.03</v>
      </c>
      <c r="I21" s="88"/>
      <c r="J21" s="37">
        <v>104</v>
      </c>
      <c r="K21" s="87">
        <f t="shared" si="1"/>
        <v>1036.9848025755155</v>
      </c>
      <c r="L21" s="87"/>
      <c r="M21" s="6">
        <f>IF(J21="","",(K21/J21)/LOOKUP(RIGHT($D$2,3),定数!$A$6:$A$13,定数!$B$6:$B$13))</f>
        <v>9.9710077170722652E-2</v>
      </c>
      <c r="N21" s="37">
        <v>2003</v>
      </c>
      <c r="O21" s="8">
        <v>43844</v>
      </c>
      <c r="P21" s="88">
        <v>117.732</v>
      </c>
      <c r="Q21" s="88"/>
      <c r="R21" s="89">
        <f>IF(P21="","",T21*M21*LOOKUP(RIGHT($D$2,3),定数!$A$6:$A$13,定数!$B$6:$B$13))</f>
        <v>1294.236801675982</v>
      </c>
      <c r="S21" s="89"/>
      <c r="T21" s="90">
        <f t="shared" si="6"/>
        <v>129.80000000000018</v>
      </c>
      <c r="U21" s="90"/>
      <c r="V21" s="22">
        <f t="shared" si="2"/>
        <v>1</v>
      </c>
      <c r="W21">
        <f t="shared" si="3"/>
        <v>0</v>
      </c>
      <c r="X21" s="38">
        <f t="shared" si="7"/>
        <v>105785.06730639419</v>
      </c>
      <c r="Y21" s="39">
        <f t="shared" si="8"/>
        <v>1.9724778761061823E-2</v>
      </c>
      <c r="Z21">
        <f t="shared" si="4"/>
        <v>1294.236801675982</v>
      </c>
      <c r="AA21" t="str">
        <f t="shared" si="5"/>
        <v/>
      </c>
    </row>
    <row r="22" spans="2:27" x14ac:dyDescent="0.15">
      <c r="B22" s="37">
        <v>14</v>
      </c>
      <c r="C22" s="87">
        <f t="shared" si="0"/>
        <v>104992.71705922752</v>
      </c>
      <c r="D22" s="87"/>
      <c r="E22" s="46">
        <v>2003</v>
      </c>
      <c r="F22" s="8">
        <v>43851</v>
      </c>
      <c r="G22" s="37" t="s">
        <v>3</v>
      </c>
      <c r="H22" s="88">
        <v>117.96</v>
      </c>
      <c r="I22" s="88"/>
      <c r="J22" s="37">
        <v>122</v>
      </c>
      <c r="K22" s="87">
        <f t="shared" si="1"/>
        <v>1049.9271705922752</v>
      </c>
      <c r="L22" s="87"/>
      <c r="M22" s="6">
        <f>IF(J22="","",(K22/J22)/LOOKUP(RIGHT($D$2,3),定数!$A$6:$A$13,定数!$B$6:$B$13))</f>
        <v>8.6059604146907803E-2</v>
      </c>
      <c r="N22" s="46">
        <v>2003</v>
      </c>
      <c r="O22" s="8">
        <v>43857</v>
      </c>
      <c r="P22" s="88">
        <v>119.18</v>
      </c>
      <c r="Q22" s="88"/>
      <c r="R22" s="89">
        <f>IF(P22="","",T22*M22*LOOKUP(RIGHT($D$2,3),定数!$A$6:$A$13,定数!$B$6:$B$13))</f>
        <v>-1049.9271705922865</v>
      </c>
      <c r="S22" s="89"/>
      <c r="T22" s="90">
        <f t="shared" si="6"/>
        <v>-122.00000000000131</v>
      </c>
      <c r="U22" s="90"/>
      <c r="V22" s="22">
        <f t="shared" si="2"/>
        <v>0</v>
      </c>
      <c r="W22">
        <f t="shared" si="3"/>
        <v>1</v>
      </c>
      <c r="X22" s="38">
        <f t="shared" si="7"/>
        <v>105785.06730639419</v>
      </c>
      <c r="Y22" s="39">
        <f t="shared" si="8"/>
        <v>7.4901899421373486E-3</v>
      </c>
      <c r="Z22" t="str">
        <f t="shared" si="4"/>
        <v/>
      </c>
      <c r="AA22">
        <f t="shared" si="5"/>
        <v>-1049.9271705922865</v>
      </c>
    </row>
    <row r="23" spans="2:27" x14ac:dyDescent="0.15">
      <c r="B23" s="37">
        <v>15</v>
      </c>
      <c r="C23" s="87">
        <f t="shared" si="0"/>
        <v>103942.78988863523</v>
      </c>
      <c r="D23" s="87"/>
      <c r="E23" s="46">
        <v>2003</v>
      </c>
      <c r="F23" s="8">
        <v>43896</v>
      </c>
      <c r="G23" s="37" t="s">
        <v>3</v>
      </c>
      <c r="H23" s="88">
        <v>117.13</v>
      </c>
      <c r="I23" s="88"/>
      <c r="J23" s="37">
        <v>53</v>
      </c>
      <c r="K23" s="87">
        <f t="shared" si="1"/>
        <v>1039.4278988863523</v>
      </c>
      <c r="L23" s="87"/>
      <c r="M23" s="6">
        <f>IF(J23="","",(K23/J23)/LOOKUP(RIGHT($D$2,3),定数!$A$6:$A$13,定数!$B$6:$B$13))</f>
        <v>0.196118471487991</v>
      </c>
      <c r="N23" s="46">
        <v>2003</v>
      </c>
      <c r="O23" s="8">
        <v>43897</v>
      </c>
      <c r="P23" s="88">
        <v>116.48</v>
      </c>
      <c r="Q23" s="88"/>
      <c r="R23" s="89">
        <f>IF(P23="","",T23*M23*LOOKUP(RIGHT($D$2,3),定数!$A$6:$A$13,定数!$B$6:$B$13))</f>
        <v>1274.7700646719247</v>
      </c>
      <c r="S23" s="89"/>
      <c r="T23" s="90">
        <f t="shared" si="6"/>
        <v>64.999999999999147</v>
      </c>
      <c r="U23" s="90"/>
      <c r="V23" t="str">
        <f t="shared" ref="V23:W74" si="9">IF(S23&lt;&gt;"",IF(S23&lt;0,1+V22,0),"")</f>
        <v/>
      </c>
      <c r="W23">
        <f t="shared" si="3"/>
        <v>0</v>
      </c>
      <c r="X23" s="38">
        <f t="shared" si="7"/>
        <v>105785.06730639419</v>
      </c>
      <c r="Y23" s="39">
        <f t="shared" si="8"/>
        <v>1.7415288042716082E-2</v>
      </c>
      <c r="Z23">
        <f t="shared" si="4"/>
        <v>1274.7700646719247</v>
      </c>
      <c r="AA23" t="str">
        <f t="shared" si="5"/>
        <v/>
      </c>
    </row>
    <row r="24" spans="2:27" x14ac:dyDescent="0.15">
      <c r="B24" s="37">
        <v>16</v>
      </c>
      <c r="C24" s="87">
        <f t="shared" si="0"/>
        <v>105217.55995330717</v>
      </c>
      <c r="D24" s="87"/>
      <c r="E24" s="46">
        <v>2003</v>
      </c>
      <c r="F24" s="8">
        <v>44128</v>
      </c>
      <c r="G24" s="37" t="s">
        <v>3</v>
      </c>
      <c r="H24" s="88">
        <v>109.01</v>
      </c>
      <c r="I24" s="88"/>
      <c r="J24" s="37">
        <v>103</v>
      </c>
      <c r="K24" s="87">
        <f t="shared" si="1"/>
        <v>1052.1755995330716</v>
      </c>
      <c r="L24" s="87"/>
      <c r="M24" s="6">
        <f>IF(J24="","",(K24/J24)/LOOKUP(RIGHT($D$2,3),定数!$A$6:$A$13,定数!$B$6:$B$13))</f>
        <v>0.10215297082845355</v>
      </c>
      <c r="N24" s="46">
        <v>2003</v>
      </c>
      <c r="O24" s="8">
        <v>44135</v>
      </c>
      <c r="P24" s="88">
        <v>110.04</v>
      </c>
      <c r="Q24" s="88"/>
      <c r="R24" s="89">
        <f>IF(P24="","",T24*M24*LOOKUP(RIGHT($D$2,3),定数!$A$6:$A$13,定数!$B$6:$B$13))</f>
        <v>-1052.1755995330727</v>
      </c>
      <c r="S24" s="89"/>
      <c r="T24" s="90">
        <f t="shared" si="6"/>
        <v>-103.00000000000011</v>
      </c>
      <c r="U24" s="90"/>
      <c r="V24" t="str">
        <f t="shared" si="9"/>
        <v/>
      </c>
      <c r="W24">
        <f t="shared" si="3"/>
        <v>1</v>
      </c>
      <c r="X24" s="38">
        <f t="shared" si="7"/>
        <v>105785.06730639419</v>
      </c>
      <c r="Y24" s="39">
        <f t="shared" si="8"/>
        <v>5.3647208205984676E-3</v>
      </c>
      <c r="Z24" t="str">
        <f t="shared" si="4"/>
        <v/>
      </c>
      <c r="AA24">
        <f t="shared" si="5"/>
        <v>-1052.1755995330727</v>
      </c>
    </row>
    <row r="25" spans="2:27" x14ac:dyDescent="0.15">
      <c r="B25" s="37">
        <v>17</v>
      </c>
      <c r="C25" s="87">
        <f t="shared" si="0"/>
        <v>104165.38435377409</v>
      </c>
      <c r="D25" s="87"/>
      <c r="E25" s="46">
        <v>2003</v>
      </c>
      <c r="F25" s="8">
        <v>44181</v>
      </c>
      <c r="G25" s="46" t="s">
        <v>3</v>
      </c>
      <c r="H25" s="88">
        <v>107.38</v>
      </c>
      <c r="I25" s="88"/>
      <c r="J25" s="46">
        <v>51</v>
      </c>
      <c r="K25" s="87">
        <f t="shared" si="1"/>
        <v>1041.6538435377408</v>
      </c>
      <c r="L25" s="87"/>
      <c r="M25" s="6">
        <f>IF(J25="","",(K25/J25)/LOOKUP(RIGHT($D$2,3),定数!$A$6:$A$13,定数!$B$6:$B$13))</f>
        <v>0.20424585167406684</v>
      </c>
      <c r="N25" s="46">
        <v>2003</v>
      </c>
      <c r="O25" s="8">
        <v>44183</v>
      </c>
      <c r="P25" s="88">
        <v>107.89</v>
      </c>
      <c r="Q25" s="88"/>
      <c r="R25" s="89">
        <f>IF(P25="","",T25*M25*LOOKUP(RIGHT($D$2,3),定数!$A$6:$A$13,定数!$B$6:$B$13))</f>
        <v>-1041.6538435377513</v>
      </c>
      <c r="S25" s="89"/>
      <c r="T25" s="90">
        <f t="shared" si="6"/>
        <v>-51.000000000000512</v>
      </c>
      <c r="U25" s="90"/>
      <c r="V25" t="str">
        <f t="shared" si="9"/>
        <v/>
      </c>
      <c r="W25">
        <f t="shared" si="3"/>
        <v>2</v>
      </c>
      <c r="X25" s="38">
        <f t="shared" si="7"/>
        <v>105785.06730639419</v>
      </c>
      <c r="Y25" s="39">
        <f t="shared" si="8"/>
        <v>1.5311073612392589E-2</v>
      </c>
      <c r="Z25" t="str">
        <f t="shared" si="4"/>
        <v/>
      </c>
      <c r="AA25">
        <f t="shared" si="5"/>
        <v>-1041.6538435377513</v>
      </c>
    </row>
    <row r="26" spans="2:27" x14ac:dyDescent="0.15">
      <c r="B26" s="37">
        <v>18</v>
      </c>
      <c r="C26" s="87">
        <f t="shared" si="0"/>
        <v>103123.73051023635</v>
      </c>
      <c r="D26" s="87"/>
      <c r="E26" s="46">
        <v>2003</v>
      </c>
      <c r="F26" s="8">
        <v>44196</v>
      </c>
      <c r="G26" s="37" t="s">
        <v>3</v>
      </c>
      <c r="H26" s="88">
        <v>106.87</v>
      </c>
      <c r="I26" s="88"/>
      <c r="J26" s="37">
        <v>88</v>
      </c>
      <c r="K26" s="87">
        <f t="shared" si="1"/>
        <v>1031.2373051023635</v>
      </c>
      <c r="L26" s="87"/>
      <c r="M26" s="6">
        <f>IF(J26="","",(K26/J26)/LOOKUP(RIGHT($D$2,3),定数!$A$6:$A$13,定数!$B$6:$B$13))</f>
        <v>0.11718605739799585</v>
      </c>
      <c r="N26" s="37">
        <v>2004</v>
      </c>
      <c r="O26" s="8">
        <v>43839</v>
      </c>
      <c r="P26" s="88">
        <v>107.75</v>
      </c>
      <c r="Q26" s="88"/>
      <c r="R26" s="89">
        <f>IF(P26="","",T26*M26*LOOKUP(RIGHT($D$2,3),定数!$A$6:$A$13,定数!$B$6:$B$13))</f>
        <v>-1031.2373051023583</v>
      </c>
      <c r="S26" s="89"/>
      <c r="T26" s="90">
        <f t="shared" si="6"/>
        <v>-87.999999999999545</v>
      </c>
      <c r="U26" s="90"/>
      <c r="V26" t="str">
        <f t="shared" si="9"/>
        <v/>
      </c>
      <c r="W26">
        <f t="shared" si="3"/>
        <v>3</v>
      </c>
      <c r="X26" s="38">
        <f t="shared" si="7"/>
        <v>105785.06730639419</v>
      </c>
      <c r="Y26" s="39">
        <f t="shared" si="8"/>
        <v>2.5157962876268702E-2</v>
      </c>
      <c r="Z26" t="str">
        <f t="shared" si="4"/>
        <v/>
      </c>
      <c r="AA26">
        <f t="shared" si="5"/>
        <v>-1031.2373051023583</v>
      </c>
    </row>
    <row r="27" spans="2:27" x14ac:dyDescent="0.15">
      <c r="B27" s="37">
        <v>19</v>
      </c>
      <c r="C27" s="87">
        <f t="shared" si="0"/>
        <v>102092.49320513399</v>
      </c>
      <c r="D27" s="87"/>
      <c r="E27" s="46">
        <v>2004</v>
      </c>
      <c r="F27" s="8">
        <v>44138</v>
      </c>
      <c r="G27" s="46" t="s">
        <v>3</v>
      </c>
      <c r="H27" s="88">
        <v>105.9</v>
      </c>
      <c r="I27" s="88"/>
      <c r="J27" s="46">
        <v>101</v>
      </c>
      <c r="K27" s="87">
        <f t="shared" si="1"/>
        <v>1020.9249320513399</v>
      </c>
      <c r="L27" s="87"/>
      <c r="M27" s="6">
        <f>IF(J27="","",(K27/J27)/LOOKUP(RIGHT($D$2,3),定数!$A$6:$A$13,定数!$B$6:$B$13))</f>
        <v>0.10108167644072673</v>
      </c>
      <c r="N27" s="46">
        <v>2004</v>
      </c>
      <c r="O27" s="8">
        <v>44145</v>
      </c>
      <c r="P27" s="88">
        <v>106.91</v>
      </c>
      <c r="Q27" s="88"/>
      <c r="R27" s="89">
        <f>IF(P27="","",T27*M27*LOOKUP(RIGHT($D$2,3),定数!$A$6:$A$13,定数!$B$6:$B$13))</f>
        <v>-1020.9249320513309</v>
      </c>
      <c r="S27" s="89"/>
      <c r="T27" s="90">
        <f t="shared" si="6"/>
        <v>-100.99999999999909</v>
      </c>
      <c r="U27" s="90"/>
      <c r="V27" t="str">
        <f t="shared" si="9"/>
        <v/>
      </c>
      <c r="W27">
        <f t="shared" si="3"/>
        <v>4</v>
      </c>
      <c r="X27" s="38">
        <f t="shared" si="7"/>
        <v>105785.06730639419</v>
      </c>
      <c r="Y27" s="39">
        <f t="shared" si="8"/>
        <v>3.4906383247505945E-2</v>
      </c>
      <c r="Z27" t="str">
        <f t="shared" si="4"/>
        <v/>
      </c>
      <c r="AA27">
        <f t="shared" si="5"/>
        <v>-1020.9249320513309</v>
      </c>
    </row>
    <row r="28" spans="2:27" x14ac:dyDescent="0.15">
      <c r="B28" s="37">
        <v>20</v>
      </c>
      <c r="C28" s="87">
        <f t="shared" si="0"/>
        <v>101071.56827308265</v>
      </c>
      <c r="D28" s="87"/>
      <c r="E28" s="37">
        <v>2005</v>
      </c>
      <c r="F28" s="8">
        <v>43976</v>
      </c>
      <c r="G28" s="37" t="s">
        <v>4</v>
      </c>
      <c r="H28" s="88">
        <v>107.91</v>
      </c>
      <c r="I28" s="88"/>
      <c r="J28" s="37">
        <v>66</v>
      </c>
      <c r="K28" s="87">
        <f t="shared" si="1"/>
        <v>1010.7156827308265</v>
      </c>
      <c r="L28" s="87"/>
      <c r="M28" s="6">
        <f>IF(J28="","",(K28/J28)/LOOKUP(RIGHT($D$2,3),定数!$A$6:$A$13,定数!$B$6:$B$13))</f>
        <v>0.15313873980770099</v>
      </c>
      <c r="N28" s="37">
        <v>2005</v>
      </c>
      <c r="O28" s="8">
        <v>43983</v>
      </c>
      <c r="P28" s="88">
        <v>108.726</v>
      </c>
      <c r="Q28" s="88"/>
      <c r="R28" s="89">
        <f>IF(P28="","",T28*M28*LOOKUP(RIGHT($D$2,3),定数!$A$6:$A$13,定数!$B$6:$B$13))</f>
        <v>1249.6121168308439</v>
      </c>
      <c r="S28" s="89"/>
      <c r="T28" s="90">
        <f t="shared" si="6"/>
        <v>81.60000000000025</v>
      </c>
      <c r="U28" s="90"/>
      <c r="V28" t="str">
        <f t="shared" si="9"/>
        <v/>
      </c>
      <c r="W28">
        <f t="shared" si="3"/>
        <v>0</v>
      </c>
      <c r="X28" s="38">
        <f t="shared" si="7"/>
        <v>105785.06730639419</v>
      </c>
      <c r="Y28" s="39">
        <f t="shared" si="8"/>
        <v>4.4557319415030827E-2</v>
      </c>
      <c r="Z28">
        <f t="shared" si="4"/>
        <v>1249.6121168308439</v>
      </c>
      <c r="AA28" t="str">
        <f t="shared" si="5"/>
        <v/>
      </c>
    </row>
    <row r="29" spans="2:27" x14ac:dyDescent="0.15">
      <c r="B29" s="37">
        <v>21</v>
      </c>
      <c r="C29" s="87">
        <f t="shared" si="0"/>
        <v>102321.1803899135</v>
      </c>
      <c r="D29" s="87"/>
      <c r="E29" s="37">
        <v>2006</v>
      </c>
      <c r="F29" s="8">
        <v>43881</v>
      </c>
      <c r="G29" s="37" t="s">
        <v>4</v>
      </c>
      <c r="H29" s="88">
        <v>118.3</v>
      </c>
      <c r="I29" s="88"/>
      <c r="J29" s="37">
        <v>39</v>
      </c>
      <c r="K29" s="87">
        <f t="shared" si="1"/>
        <v>1023.211803899135</v>
      </c>
      <c r="L29" s="87"/>
      <c r="M29" s="6">
        <f>IF(J29="","",(K29/J29)/LOOKUP(RIGHT($D$2,3),定数!$A$6:$A$13,定数!$B$6:$B$13))</f>
        <v>0.26236200099977824</v>
      </c>
      <c r="N29" s="37">
        <v>2006</v>
      </c>
      <c r="O29" s="8">
        <v>43882</v>
      </c>
      <c r="P29" s="88">
        <v>118.773</v>
      </c>
      <c r="Q29" s="88"/>
      <c r="R29" s="89">
        <f>IF(P29="","",T29*M29*LOOKUP(RIGHT($D$2,3),定数!$A$6:$A$13,定数!$B$6:$B$13))</f>
        <v>1240.9722647289484</v>
      </c>
      <c r="S29" s="89"/>
      <c r="T29" s="90">
        <f t="shared" si="6"/>
        <v>47.299999999999898</v>
      </c>
      <c r="U29" s="90"/>
      <c r="V29" t="str">
        <f t="shared" si="9"/>
        <v/>
      </c>
      <c r="W29">
        <f t="shared" si="3"/>
        <v>0</v>
      </c>
      <c r="X29" s="38">
        <f t="shared" si="7"/>
        <v>105785.06730639419</v>
      </c>
      <c r="Y29" s="39">
        <f t="shared" si="8"/>
        <v>3.274457354598026E-2</v>
      </c>
      <c r="Z29">
        <f t="shared" si="4"/>
        <v>1240.9722647289484</v>
      </c>
      <c r="AA29" t="str">
        <f t="shared" si="5"/>
        <v/>
      </c>
    </row>
    <row r="30" spans="2:27" x14ac:dyDescent="0.15">
      <c r="B30" s="37">
        <v>22</v>
      </c>
      <c r="C30" s="87">
        <f t="shared" si="0"/>
        <v>103562.15265464244</v>
      </c>
      <c r="D30" s="87"/>
      <c r="E30" s="46">
        <v>2006</v>
      </c>
      <c r="F30" s="8">
        <v>44003</v>
      </c>
      <c r="G30" s="46" t="s">
        <v>4</v>
      </c>
      <c r="H30" s="88">
        <v>115.17700000000001</v>
      </c>
      <c r="I30" s="88"/>
      <c r="J30" s="46">
        <v>82</v>
      </c>
      <c r="K30" s="87">
        <f t="shared" si="1"/>
        <v>1035.6215265464245</v>
      </c>
      <c r="L30" s="87"/>
      <c r="M30" s="6">
        <f>IF(J30="","",(K30/J30)/LOOKUP(RIGHT($D$2,3),定数!$A$6:$A$13,定数!$B$6:$B$13))</f>
        <v>0.12629530811541761</v>
      </c>
      <c r="N30" s="37">
        <v>2006</v>
      </c>
      <c r="O30" s="8">
        <v>44004</v>
      </c>
      <c r="P30" s="88">
        <v>116.2</v>
      </c>
      <c r="Q30" s="88"/>
      <c r="R30" s="89">
        <f>IF(P30="","",T30*M30*LOOKUP(RIGHT($D$2,3),定数!$A$6:$A$13,定数!$B$6:$B$13))</f>
        <v>1292.0010020207174</v>
      </c>
      <c r="S30" s="89"/>
      <c r="T30" s="90">
        <f t="shared" si="6"/>
        <v>102.29999999999961</v>
      </c>
      <c r="U30" s="90"/>
      <c r="V30" t="str">
        <f t="shared" si="9"/>
        <v/>
      </c>
      <c r="W30">
        <f t="shared" si="3"/>
        <v>0</v>
      </c>
      <c r="X30" s="38">
        <f t="shared" si="7"/>
        <v>105785.06730639419</v>
      </c>
      <c r="Y30" s="39">
        <f t="shared" si="8"/>
        <v>2.10135013225764E-2</v>
      </c>
      <c r="Z30">
        <f t="shared" si="4"/>
        <v>1292.0010020207174</v>
      </c>
      <c r="AA30" t="str">
        <f t="shared" si="5"/>
        <v/>
      </c>
    </row>
    <row r="31" spans="2:27" x14ac:dyDescent="0.15">
      <c r="B31" s="37">
        <v>23</v>
      </c>
      <c r="C31" s="87">
        <f t="shared" si="0"/>
        <v>104854.15365666315</v>
      </c>
      <c r="D31" s="87"/>
      <c r="E31" s="37">
        <v>2007</v>
      </c>
      <c r="F31" s="8">
        <v>43855</v>
      </c>
      <c r="G31" s="37" t="s">
        <v>4</v>
      </c>
      <c r="H31" s="88">
        <v>121.28</v>
      </c>
      <c r="I31" s="88"/>
      <c r="J31" s="37">
        <v>109</v>
      </c>
      <c r="K31" s="87">
        <f t="shared" si="1"/>
        <v>1048.5415365666315</v>
      </c>
      <c r="L31" s="87"/>
      <c r="M31" s="6">
        <f>IF(J31="","",(K31/J31)/LOOKUP(RIGHT($D$2,3),定数!$A$6:$A$13,定数!$B$6:$B$13))</f>
        <v>9.6196471244645088E-2</v>
      </c>
      <c r="N31" s="37">
        <v>2007</v>
      </c>
      <c r="O31" s="8">
        <v>43862</v>
      </c>
      <c r="P31" s="88">
        <v>120.19</v>
      </c>
      <c r="Q31" s="88"/>
      <c r="R31" s="89">
        <f>IF(P31="","",T31*M31*LOOKUP(RIGHT($D$2,3),定数!$A$6:$A$13,定数!$B$6:$B$13))</f>
        <v>-1048.5415365666347</v>
      </c>
      <c r="S31" s="89"/>
      <c r="T31" s="90">
        <f t="shared" si="6"/>
        <v>-109.00000000000034</v>
      </c>
      <c r="U31" s="90"/>
      <c r="V31" t="str">
        <f t="shared" si="9"/>
        <v/>
      </c>
      <c r="W31">
        <f t="shared" si="3"/>
        <v>1</v>
      </c>
      <c r="X31" s="38">
        <f t="shared" si="7"/>
        <v>105785.06730639419</v>
      </c>
      <c r="Y31" s="39">
        <f t="shared" si="8"/>
        <v>8.8000478085886735E-3</v>
      </c>
      <c r="Z31" t="str">
        <f t="shared" si="4"/>
        <v/>
      </c>
      <c r="AA31">
        <f t="shared" si="5"/>
        <v>-1048.5415365666347</v>
      </c>
    </row>
    <row r="32" spans="2:27" x14ac:dyDescent="0.15">
      <c r="B32" s="37">
        <v>24</v>
      </c>
      <c r="C32" s="87">
        <f t="shared" si="0"/>
        <v>103805.61212009651</v>
      </c>
      <c r="D32" s="87"/>
      <c r="E32" s="37">
        <v>2007</v>
      </c>
      <c r="F32" s="8">
        <v>43920</v>
      </c>
      <c r="G32" s="37" t="s">
        <v>4</v>
      </c>
      <c r="H32" s="88">
        <v>118.39</v>
      </c>
      <c r="I32" s="88"/>
      <c r="J32" s="37">
        <v>120</v>
      </c>
      <c r="K32" s="87">
        <f t="shared" si="1"/>
        <v>1038.0561212009652</v>
      </c>
      <c r="L32" s="87"/>
      <c r="M32" s="6">
        <f>IF(J32="","",(K32/J32)/LOOKUP(RIGHT($D$2,3),定数!$A$6:$A$13,定数!$B$6:$B$13))</f>
        <v>8.6504676766747099E-2</v>
      </c>
      <c r="N32" s="37">
        <v>2007</v>
      </c>
      <c r="O32" s="8">
        <v>43953</v>
      </c>
      <c r="P32" s="88">
        <v>119.89100000000001</v>
      </c>
      <c r="Q32" s="88"/>
      <c r="R32" s="89">
        <f>IF(P32="","",T32*M32*LOOKUP(RIGHT($D$2,3),定数!$A$6:$A$13,定数!$B$6:$B$13))</f>
        <v>1298.4351982688781</v>
      </c>
      <c r="S32" s="89"/>
      <c r="T32" s="90">
        <f t="shared" si="6"/>
        <v>150.10000000000048</v>
      </c>
      <c r="U32" s="90"/>
      <c r="V32" t="str">
        <f t="shared" si="9"/>
        <v/>
      </c>
      <c r="W32">
        <f t="shared" si="3"/>
        <v>0</v>
      </c>
      <c r="X32" s="38">
        <f t="shared" si="7"/>
        <v>105785.06730639419</v>
      </c>
      <c r="Y32" s="39">
        <f t="shared" si="8"/>
        <v>1.8712047330502912E-2</v>
      </c>
      <c r="Z32">
        <f t="shared" si="4"/>
        <v>1298.4351982688781</v>
      </c>
      <c r="AA32" t="str">
        <f t="shared" si="5"/>
        <v/>
      </c>
    </row>
    <row r="33" spans="2:27" x14ac:dyDescent="0.15">
      <c r="B33" s="37">
        <v>25</v>
      </c>
      <c r="C33" s="87">
        <f t="shared" si="0"/>
        <v>105104.0473183654</v>
      </c>
      <c r="D33" s="87"/>
      <c r="E33" s="37">
        <v>2007</v>
      </c>
      <c r="F33" s="8">
        <v>43934</v>
      </c>
      <c r="G33" s="37" t="s">
        <v>4</v>
      </c>
      <c r="H33" s="88">
        <v>119.55</v>
      </c>
      <c r="I33" s="88"/>
      <c r="J33" s="37">
        <v>135</v>
      </c>
      <c r="K33" s="87">
        <f t="shared" si="1"/>
        <v>1051.0404731836541</v>
      </c>
      <c r="L33" s="87"/>
      <c r="M33" s="6">
        <f>IF(J33="","",(K33/J33)/LOOKUP(RIGHT($D$2,3),定数!$A$6:$A$13,定数!$B$6:$B$13))</f>
        <v>7.7854849865455864E-2</v>
      </c>
      <c r="N33" s="37">
        <v>2007</v>
      </c>
      <c r="O33" s="8">
        <v>43939</v>
      </c>
      <c r="P33" s="88">
        <v>118.2</v>
      </c>
      <c r="Q33" s="88"/>
      <c r="R33" s="89">
        <f>IF(P33="","",T33*M33*LOOKUP(RIGHT($D$2,3),定数!$A$6:$A$13,定数!$B$6:$B$13))</f>
        <v>-1051.0404731836497</v>
      </c>
      <c r="S33" s="89"/>
      <c r="T33" s="90">
        <f t="shared" si="6"/>
        <v>-134.99999999999943</v>
      </c>
      <c r="U33" s="90"/>
      <c r="V33" t="str">
        <f t="shared" si="9"/>
        <v/>
      </c>
      <c r="W33">
        <f t="shared" si="3"/>
        <v>1</v>
      </c>
      <c r="X33" s="38">
        <f t="shared" si="7"/>
        <v>105785.06730639419</v>
      </c>
      <c r="Y33" s="39">
        <f t="shared" si="8"/>
        <v>6.4377705225284743E-3</v>
      </c>
      <c r="Z33" t="str">
        <f t="shared" si="4"/>
        <v/>
      </c>
      <c r="AA33">
        <f t="shared" si="5"/>
        <v>-1051.0404731836497</v>
      </c>
    </row>
    <row r="34" spans="2:27" x14ac:dyDescent="0.15">
      <c r="B34" s="37">
        <v>26</v>
      </c>
      <c r="C34" s="87">
        <f t="shared" si="0"/>
        <v>104053.00684518175</v>
      </c>
      <c r="D34" s="87"/>
      <c r="E34" s="37">
        <v>2007</v>
      </c>
      <c r="F34" s="8">
        <v>43959</v>
      </c>
      <c r="G34" s="37" t="s">
        <v>4</v>
      </c>
      <c r="H34" s="88">
        <v>120.13</v>
      </c>
      <c r="I34" s="88"/>
      <c r="J34" s="37">
        <v>61</v>
      </c>
      <c r="K34" s="87">
        <f t="shared" si="1"/>
        <v>1040.5300684518174</v>
      </c>
      <c r="L34" s="87"/>
      <c r="M34" s="6">
        <f>IF(J34="","",(K34/J34)/LOOKUP(RIGHT($D$2,3),定数!$A$6:$A$13,定数!$B$6:$B$13))</f>
        <v>0.17057869974619957</v>
      </c>
      <c r="N34" s="37">
        <v>2007</v>
      </c>
      <c r="O34" s="8">
        <v>43962</v>
      </c>
      <c r="P34" s="88">
        <v>119.52</v>
      </c>
      <c r="Q34" s="88"/>
      <c r="R34" s="89">
        <f>IF(P34="","",T34*M34*LOOKUP(RIGHT($D$2,3),定数!$A$6:$A$13,定数!$B$6:$B$13))</f>
        <v>-1040.5300684518163</v>
      </c>
      <c r="S34" s="89"/>
      <c r="T34" s="90">
        <f t="shared" si="6"/>
        <v>-60.999999999999943</v>
      </c>
      <c r="U34" s="90"/>
      <c r="V34" t="str">
        <f t="shared" si="9"/>
        <v/>
      </c>
      <c r="W34">
        <f t="shared" si="3"/>
        <v>2</v>
      </c>
      <c r="X34" s="38">
        <f t="shared" si="7"/>
        <v>105785.06730639419</v>
      </c>
      <c r="Y34" s="39">
        <f t="shared" si="8"/>
        <v>1.6373392817303101E-2</v>
      </c>
      <c r="Z34" t="str">
        <f t="shared" si="4"/>
        <v/>
      </c>
      <c r="AA34">
        <f t="shared" si="5"/>
        <v>-1040.5300684518163</v>
      </c>
    </row>
    <row r="35" spans="2:27" x14ac:dyDescent="0.15">
      <c r="B35" s="37">
        <v>27</v>
      </c>
      <c r="C35" s="87">
        <f t="shared" si="0"/>
        <v>103012.47677672993</v>
      </c>
      <c r="D35" s="87"/>
      <c r="E35" s="37">
        <v>2007</v>
      </c>
      <c r="F35" s="8">
        <v>43960</v>
      </c>
      <c r="G35" s="37" t="s">
        <v>4</v>
      </c>
      <c r="H35" s="88">
        <v>120.14</v>
      </c>
      <c r="I35" s="88"/>
      <c r="J35" s="37">
        <v>52</v>
      </c>
      <c r="K35" s="87">
        <f t="shared" si="1"/>
        <v>1030.1247677672993</v>
      </c>
      <c r="L35" s="87"/>
      <c r="M35" s="6">
        <f>IF(J35="","",(K35/J35)/LOOKUP(RIGHT($D$2,3),定数!$A$6:$A$13,定数!$B$6:$B$13))</f>
        <v>0.19810091687832679</v>
      </c>
      <c r="N35" s="37">
        <v>2007</v>
      </c>
      <c r="O35" s="8">
        <v>43962</v>
      </c>
      <c r="P35" s="88">
        <v>119.62</v>
      </c>
      <c r="Q35" s="88"/>
      <c r="R35" s="89">
        <f>IF(P35="","",T35*M35*LOOKUP(RIGHT($D$2,3),定数!$A$6:$A$13,定数!$B$6:$B$13))</f>
        <v>-1030.1247677672914</v>
      </c>
      <c r="S35" s="89"/>
      <c r="T35" s="90">
        <f t="shared" si="6"/>
        <v>-51.999999999999602</v>
      </c>
      <c r="U35" s="90"/>
      <c r="V35" t="str">
        <f t="shared" si="9"/>
        <v/>
      </c>
      <c r="W35">
        <f t="shared" si="3"/>
        <v>3</v>
      </c>
      <c r="X35" s="38">
        <f t="shared" si="7"/>
        <v>105785.06730639419</v>
      </c>
      <c r="Y35" s="39">
        <f t="shared" si="8"/>
        <v>2.6209658889130072E-2</v>
      </c>
      <c r="Z35" t="str">
        <f t="shared" si="4"/>
        <v/>
      </c>
      <c r="AA35">
        <f t="shared" si="5"/>
        <v>-1030.1247677672914</v>
      </c>
    </row>
    <row r="36" spans="2:27" x14ac:dyDescent="0.15">
      <c r="B36" s="37">
        <v>28</v>
      </c>
      <c r="C36" s="87">
        <f t="shared" si="0"/>
        <v>101982.35200896264</v>
      </c>
      <c r="D36" s="87"/>
      <c r="E36" s="37">
        <v>2007</v>
      </c>
      <c r="F36" s="8">
        <v>43965</v>
      </c>
      <c r="G36" s="37" t="s">
        <v>4</v>
      </c>
      <c r="H36" s="88">
        <v>120.45</v>
      </c>
      <c r="I36" s="88"/>
      <c r="J36" s="37">
        <v>42</v>
      </c>
      <c r="K36" s="87">
        <f t="shared" si="1"/>
        <v>1019.8235200896264</v>
      </c>
      <c r="L36" s="87"/>
      <c r="M36" s="6">
        <f>IF(J36="","",(K36/J36)/LOOKUP(RIGHT($D$2,3),定数!$A$6:$A$13,定数!$B$6:$B$13))</f>
        <v>0.24281512383086346</v>
      </c>
      <c r="N36" s="37">
        <v>2007</v>
      </c>
      <c r="O36" s="8">
        <v>43968</v>
      </c>
      <c r="P36" s="88">
        <v>120.961</v>
      </c>
      <c r="Q36" s="88"/>
      <c r="R36" s="89">
        <f>IF(P36="","",T36*M36*LOOKUP(RIGHT($D$2,3),定数!$A$6:$A$13,定数!$B$6:$B$13))</f>
        <v>1240.7852827757017</v>
      </c>
      <c r="S36" s="89"/>
      <c r="T36" s="90">
        <f t="shared" si="6"/>
        <v>51.099999999999568</v>
      </c>
      <c r="U36" s="90"/>
      <c r="V36" t="str">
        <f t="shared" si="9"/>
        <v/>
      </c>
      <c r="W36">
        <f t="shared" si="3"/>
        <v>0</v>
      </c>
      <c r="X36" s="38">
        <f t="shared" si="7"/>
        <v>105785.06730639419</v>
      </c>
      <c r="Y36" s="39">
        <f t="shared" si="8"/>
        <v>3.5947562300238767E-2</v>
      </c>
      <c r="Z36">
        <f t="shared" si="4"/>
        <v>1240.7852827757017</v>
      </c>
      <c r="AA36" t="str">
        <f t="shared" si="5"/>
        <v/>
      </c>
    </row>
    <row r="37" spans="2:27" x14ac:dyDescent="0.15">
      <c r="B37" s="37">
        <v>29</v>
      </c>
      <c r="C37" s="87">
        <f t="shared" si="0"/>
        <v>103223.13729173834</v>
      </c>
      <c r="D37" s="87"/>
      <c r="E37" s="37">
        <v>2007</v>
      </c>
      <c r="F37" s="8">
        <v>44155</v>
      </c>
      <c r="G37" s="37" t="s">
        <v>3</v>
      </c>
      <c r="H37" s="88">
        <v>109.5</v>
      </c>
      <c r="I37" s="88"/>
      <c r="J37" s="37">
        <v>108</v>
      </c>
      <c r="K37" s="87">
        <f t="shared" si="1"/>
        <v>1032.2313729173834</v>
      </c>
      <c r="L37" s="87"/>
      <c r="M37" s="6">
        <f>IF(J37="","",(K37/J37)/LOOKUP(RIGHT($D$2,3),定数!$A$6:$A$13,定数!$B$6:$B$13))</f>
        <v>9.55769789738318E-2</v>
      </c>
      <c r="N37" s="37">
        <v>2007</v>
      </c>
      <c r="O37" s="8">
        <v>44158</v>
      </c>
      <c r="P37" s="88">
        <v>108.151</v>
      </c>
      <c r="Q37" s="88"/>
      <c r="R37" s="89">
        <f>IF(P37="","",T37*M37*LOOKUP(RIGHT($D$2,3),定数!$A$6:$A$13,定数!$B$6:$B$13))</f>
        <v>1289.3334463569947</v>
      </c>
      <c r="S37" s="89"/>
      <c r="T37" s="90">
        <f t="shared" si="6"/>
        <v>134.90000000000038</v>
      </c>
      <c r="U37" s="90"/>
      <c r="V37" t="str">
        <f t="shared" si="9"/>
        <v/>
      </c>
      <c r="W37">
        <f t="shared" si="3"/>
        <v>0</v>
      </c>
      <c r="X37" s="38">
        <f t="shared" si="7"/>
        <v>105785.06730639419</v>
      </c>
      <c r="Y37" s="39">
        <f t="shared" si="8"/>
        <v>2.4218257641558383E-2</v>
      </c>
      <c r="Z37">
        <f t="shared" si="4"/>
        <v>1289.3334463569947</v>
      </c>
      <c r="AA37" t="str">
        <f t="shared" si="5"/>
        <v/>
      </c>
    </row>
    <row r="38" spans="2:27" x14ac:dyDescent="0.15">
      <c r="B38" s="37">
        <v>30</v>
      </c>
      <c r="C38" s="87">
        <f t="shared" si="0"/>
        <v>104512.47073809533</v>
      </c>
      <c r="D38" s="87"/>
      <c r="E38" s="37">
        <v>2008</v>
      </c>
      <c r="F38" s="8">
        <v>43931</v>
      </c>
      <c r="G38" s="37" t="s">
        <v>4</v>
      </c>
      <c r="H38" s="88">
        <v>102.04</v>
      </c>
      <c r="I38" s="88"/>
      <c r="J38" s="37">
        <v>203</v>
      </c>
      <c r="K38" s="87">
        <f t="shared" si="1"/>
        <v>1045.1247073809534</v>
      </c>
      <c r="L38" s="87"/>
      <c r="M38" s="6">
        <f>IF(J38="","",(K38/J38)/LOOKUP(RIGHT($D$2,3),定数!$A$6:$A$13,定数!$B$6:$B$13))</f>
        <v>5.1483975733051891E-2</v>
      </c>
      <c r="N38" s="37">
        <v>2008</v>
      </c>
      <c r="O38" s="8">
        <v>43939</v>
      </c>
      <c r="P38" s="88">
        <v>104.378</v>
      </c>
      <c r="Q38" s="88"/>
      <c r="R38" s="89">
        <f>IF(P38="","",T38*M38*LOOKUP(RIGHT($D$2,3),定数!$A$6:$A$13,定数!$B$6:$B$13))</f>
        <v>1203.6953526387501</v>
      </c>
      <c r="S38" s="89"/>
      <c r="T38" s="90">
        <f t="shared" si="6"/>
        <v>233.79999999999939</v>
      </c>
      <c r="U38" s="90"/>
      <c r="V38" t="str">
        <f t="shared" si="9"/>
        <v/>
      </c>
      <c r="W38">
        <f t="shared" si="3"/>
        <v>0</v>
      </c>
      <c r="X38" s="38">
        <f t="shared" si="7"/>
        <v>105785.06730639419</v>
      </c>
      <c r="Y38" s="39">
        <f t="shared" si="8"/>
        <v>1.2030020878210812E-2</v>
      </c>
      <c r="Z38">
        <f t="shared" si="4"/>
        <v>1203.6953526387501</v>
      </c>
      <c r="AA38" t="str">
        <f t="shared" si="5"/>
        <v/>
      </c>
    </row>
    <row r="39" spans="2:27" x14ac:dyDescent="0.15">
      <c r="B39" s="37">
        <v>31</v>
      </c>
      <c r="C39" s="87">
        <f t="shared" si="0"/>
        <v>105716.16609073408</v>
      </c>
      <c r="D39" s="87"/>
      <c r="E39" s="37"/>
      <c r="F39" s="8">
        <v>43950</v>
      </c>
      <c r="G39" s="37" t="s">
        <v>4</v>
      </c>
      <c r="H39" s="88">
        <v>104.366</v>
      </c>
      <c r="I39" s="88"/>
      <c r="J39" s="37">
        <v>115</v>
      </c>
      <c r="K39" s="87">
        <f t="shared" si="1"/>
        <v>1057.1616609073408</v>
      </c>
      <c r="L39" s="87"/>
      <c r="M39" s="6">
        <f>IF(J39="","",(K39/J39)/LOOKUP(RIGHT($D$2,3),定数!$A$6:$A$13,定数!$B$6:$B$13))</f>
        <v>9.1927100948464416E-2</v>
      </c>
      <c r="N39" s="37"/>
      <c r="O39" s="8">
        <v>43960</v>
      </c>
      <c r="P39" s="88">
        <v>103.215</v>
      </c>
      <c r="Q39" s="88"/>
      <c r="R39" s="89">
        <f>IF(P39="","",T39*M39*LOOKUP(RIGHT($D$2,3),定数!$A$6:$A$13,定数!$B$6:$B$13))</f>
        <v>-1058.080931916822</v>
      </c>
      <c r="S39" s="89"/>
      <c r="T39" s="90">
        <f t="shared" si="6"/>
        <v>-115.09999999999962</v>
      </c>
      <c r="U39" s="90"/>
      <c r="V39" t="str">
        <f t="shared" si="9"/>
        <v/>
      </c>
      <c r="W39">
        <f t="shared" si="3"/>
        <v>1</v>
      </c>
      <c r="X39" s="38">
        <f t="shared" si="7"/>
        <v>105785.06730639419</v>
      </c>
      <c r="Y39" s="39">
        <f t="shared" si="8"/>
        <v>6.5133215315305026E-4</v>
      </c>
      <c r="Z39" t="str">
        <f t="shared" si="4"/>
        <v/>
      </c>
      <c r="AA39">
        <f t="shared" si="5"/>
        <v>-1058.080931916822</v>
      </c>
    </row>
    <row r="40" spans="2:27" x14ac:dyDescent="0.15">
      <c r="B40" s="37">
        <v>32</v>
      </c>
      <c r="C40" s="87">
        <f t="shared" si="0"/>
        <v>104658.08515881727</v>
      </c>
      <c r="D40" s="87"/>
      <c r="E40" s="37"/>
      <c r="F40" s="8">
        <v>43957</v>
      </c>
      <c r="G40" s="37" t="s">
        <v>4</v>
      </c>
      <c r="H40" s="88">
        <v>105.13</v>
      </c>
      <c r="I40" s="88"/>
      <c r="J40" s="37">
        <v>111</v>
      </c>
      <c r="K40" s="87">
        <f t="shared" si="1"/>
        <v>1046.5808515881727</v>
      </c>
      <c r="L40" s="87"/>
      <c r="M40" s="6">
        <f>IF(J40="","",(K40/J40)/LOOKUP(RIGHT($D$2,3),定数!$A$6:$A$13,定数!$B$6:$B$13))</f>
        <v>9.4286563206141677E-2</v>
      </c>
      <c r="N40" s="37"/>
      <c r="O40" s="8">
        <v>43959</v>
      </c>
      <c r="P40" s="88">
        <v>104.02</v>
      </c>
      <c r="Q40" s="88"/>
      <c r="R40" s="89">
        <f>IF(P40="","",T40*M40*LOOKUP(RIGHT($D$2,3),定数!$A$6:$A$13,定数!$B$6:$B$13))</f>
        <v>-1046.580851588172</v>
      </c>
      <c r="S40" s="89"/>
      <c r="T40" s="90">
        <f t="shared" si="6"/>
        <v>-110.99999999999994</v>
      </c>
      <c r="U40" s="90"/>
      <c r="V40" t="str">
        <f t="shared" si="9"/>
        <v/>
      </c>
      <c r="W40">
        <f t="shared" si="3"/>
        <v>2</v>
      </c>
      <c r="X40" s="38">
        <f t="shared" si="7"/>
        <v>105785.06730639419</v>
      </c>
      <c r="Y40" s="39">
        <f t="shared" si="8"/>
        <v>1.0653508820037461E-2</v>
      </c>
      <c r="Z40" t="str">
        <f t="shared" si="4"/>
        <v/>
      </c>
      <c r="AA40">
        <f t="shared" si="5"/>
        <v>-1046.580851588172</v>
      </c>
    </row>
    <row r="41" spans="2:27" x14ac:dyDescent="0.15">
      <c r="B41" s="37">
        <v>33</v>
      </c>
      <c r="C41" s="87">
        <f t="shared" si="0"/>
        <v>103611.5043072291</v>
      </c>
      <c r="D41" s="87"/>
      <c r="E41" s="37"/>
      <c r="F41" s="8">
        <v>44048</v>
      </c>
      <c r="G41" s="37" t="s">
        <v>4</v>
      </c>
      <c r="H41" s="88">
        <v>108.41</v>
      </c>
      <c r="I41" s="88"/>
      <c r="J41" s="37">
        <v>75</v>
      </c>
      <c r="K41" s="87">
        <f t="shared" si="1"/>
        <v>1036.115043072291</v>
      </c>
      <c r="L41" s="87"/>
      <c r="M41" s="6">
        <f>IF(J41="","",(K41/J41)/LOOKUP(RIGHT($D$2,3),定数!$A$6:$A$13,定数!$B$6:$B$13))</f>
        <v>0.1381486724096388</v>
      </c>
      <c r="N41" s="37"/>
      <c r="O41" s="8">
        <v>44049</v>
      </c>
      <c r="P41" s="88">
        <v>109.34</v>
      </c>
      <c r="Q41" s="88"/>
      <c r="R41" s="89">
        <f>IF(P41="","",T41*M41*LOOKUP(RIGHT($D$2,3),定数!$A$6:$A$13,定数!$B$6:$B$13))</f>
        <v>1284.7826534096503</v>
      </c>
      <c r="S41" s="89"/>
      <c r="T41" s="90">
        <f t="shared" si="6"/>
        <v>93.000000000000682</v>
      </c>
      <c r="U41" s="90"/>
      <c r="V41" t="str">
        <f t="shared" si="9"/>
        <v/>
      </c>
      <c r="W41">
        <f t="shared" si="3"/>
        <v>0</v>
      </c>
      <c r="X41" s="38">
        <f t="shared" si="7"/>
        <v>105785.06730639419</v>
      </c>
      <c r="Y41" s="39">
        <f t="shared" si="8"/>
        <v>2.0546973731837004E-2</v>
      </c>
      <c r="Z41">
        <f t="shared" si="4"/>
        <v>1284.7826534096503</v>
      </c>
      <c r="AA41" t="str">
        <f t="shared" si="5"/>
        <v/>
      </c>
    </row>
    <row r="42" spans="2:27" x14ac:dyDescent="0.15">
      <c r="B42" s="37">
        <v>34</v>
      </c>
      <c r="C42" s="87">
        <f t="shared" si="0"/>
        <v>104896.28696063875</v>
      </c>
      <c r="D42" s="87"/>
      <c r="E42" s="37"/>
      <c r="F42" s="8">
        <v>44056</v>
      </c>
      <c r="G42" s="37" t="s">
        <v>4</v>
      </c>
      <c r="H42" s="88">
        <v>109.75</v>
      </c>
      <c r="I42" s="88"/>
      <c r="J42" s="37">
        <v>139</v>
      </c>
      <c r="K42" s="87">
        <f t="shared" si="1"/>
        <v>1048.9628696063876</v>
      </c>
      <c r="L42" s="87"/>
      <c r="M42" s="6">
        <f>IF(J42="","",(K42/J42)/LOOKUP(RIGHT($D$2,3),定数!$A$6:$A$13,定数!$B$6:$B$13))</f>
        <v>7.5464954647941548E-2</v>
      </c>
      <c r="N42" s="37"/>
      <c r="O42" s="8">
        <v>44064</v>
      </c>
      <c r="P42" s="88">
        <v>108.36</v>
      </c>
      <c r="Q42" s="88"/>
      <c r="R42" s="89">
        <f>IF(P42="","",T42*M42*LOOKUP(RIGHT($D$2,3),定数!$A$6:$A$13,定数!$B$6:$B$13))</f>
        <v>-1048.962869606388</v>
      </c>
      <c r="S42" s="89"/>
      <c r="T42" s="90">
        <f t="shared" si="6"/>
        <v>-139.00000000000006</v>
      </c>
      <c r="U42" s="90"/>
      <c r="V42" t="str">
        <f t="shared" si="9"/>
        <v/>
      </c>
      <c r="W42">
        <f t="shared" si="3"/>
        <v>1</v>
      </c>
      <c r="X42" s="38">
        <f t="shared" si="7"/>
        <v>105785.06730639419</v>
      </c>
      <c r="Y42" s="39">
        <f t="shared" si="8"/>
        <v>8.4017562061117212E-3</v>
      </c>
      <c r="Z42" t="str">
        <f t="shared" si="4"/>
        <v/>
      </c>
      <c r="AA42">
        <f t="shared" si="5"/>
        <v>-1048.962869606388</v>
      </c>
    </row>
    <row r="43" spans="2:27" x14ac:dyDescent="0.15">
      <c r="B43" s="37">
        <v>35</v>
      </c>
      <c r="C43" s="87">
        <f t="shared" si="0"/>
        <v>103847.32409103237</v>
      </c>
      <c r="D43" s="87"/>
      <c r="E43" s="37"/>
      <c r="F43" s="8">
        <v>44071</v>
      </c>
      <c r="G43" s="37" t="s">
        <v>3</v>
      </c>
      <c r="H43" s="88">
        <v>108.76</v>
      </c>
      <c r="I43" s="88"/>
      <c r="J43" s="37">
        <v>94</v>
      </c>
      <c r="K43" s="87">
        <f t="shared" si="1"/>
        <v>1038.4732409103237</v>
      </c>
      <c r="L43" s="87"/>
      <c r="M43" s="6">
        <f>IF(J43="","",(K43/J43)/LOOKUP(RIGHT($D$2,3),定数!$A$6:$A$13,定数!$B$6:$B$13))</f>
        <v>0.11047587669258764</v>
      </c>
      <c r="N43" s="37"/>
      <c r="O43" s="8">
        <v>44078</v>
      </c>
      <c r="P43" s="88">
        <v>107.589</v>
      </c>
      <c r="Q43" s="88"/>
      <c r="R43" s="89">
        <f>IF(P43="","",T43*M43*LOOKUP(RIGHT($D$2,3),定数!$A$6:$A$13,定数!$B$6:$B$13))</f>
        <v>1293.6725160702083</v>
      </c>
      <c r="S43" s="89"/>
      <c r="T43" s="90">
        <f t="shared" si="6"/>
        <v>117.10000000000065</v>
      </c>
      <c r="U43" s="90"/>
      <c r="V43" t="str">
        <f t="shared" si="9"/>
        <v/>
      </c>
      <c r="W43">
        <f t="shared" si="3"/>
        <v>0</v>
      </c>
      <c r="X43" s="38">
        <f t="shared" si="7"/>
        <v>105785.06730639419</v>
      </c>
      <c r="Y43" s="39">
        <f t="shared" si="8"/>
        <v>1.8317738644050618E-2</v>
      </c>
      <c r="Z43">
        <f t="shared" si="4"/>
        <v>1293.6725160702083</v>
      </c>
      <c r="AA43" t="str">
        <f t="shared" si="5"/>
        <v/>
      </c>
    </row>
    <row r="44" spans="2:27" x14ac:dyDescent="0.15">
      <c r="B44" s="37">
        <v>36</v>
      </c>
      <c r="C44" s="87">
        <f t="shared" si="0"/>
        <v>105140.99660710257</v>
      </c>
      <c r="D44" s="87"/>
      <c r="E44" s="37"/>
      <c r="F44" s="8">
        <v>44077</v>
      </c>
      <c r="G44" s="37" t="s">
        <v>3</v>
      </c>
      <c r="H44" s="88">
        <v>108.08</v>
      </c>
      <c r="I44" s="88"/>
      <c r="J44" s="37">
        <v>100</v>
      </c>
      <c r="K44" s="87">
        <f t="shared" si="1"/>
        <v>1051.4099660710258</v>
      </c>
      <c r="L44" s="87"/>
      <c r="M44" s="6">
        <f>IF(J44="","",(K44/J44)/LOOKUP(RIGHT($D$2,3),定数!$A$6:$A$13,定数!$B$6:$B$13))</f>
        <v>0.10514099660710258</v>
      </c>
      <c r="N44" s="37"/>
      <c r="O44" s="8">
        <v>44078</v>
      </c>
      <c r="P44" s="88">
        <v>106.833</v>
      </c>
      <c r="Q44" s="88"/>
      <c r="R44" s="89">
        <f>IF(P44="","",T44*M44*LOOKUP(RIGHT($D$2,3),定数!$A$6:$A$13,定数!$B$6:$B$13))</f>
        <v>1311.108227690569</v>
      </c>
      <c r="S44" s="89"/>
      <c r="T44" s="90">
        <f t="shared" si="6"/>
        <v>124.69999999999999</v>
      </c>
      <c r="U44" s="90"/>
      <c r="V44" t="str">
        <f t="shared" si="9"/>
        <v/>
      </c>
      <c r="W44">
        <f t="shared" si="3"/>
        <v>0</v>
      </c>
      <c r="X44" s="38">
        <f t="shared" si="7"/>
        <v>105785.06730639419</v>
      </c>
      <c r="Y44" s="39">
        <f t="shared" si="8"/>
        <v>6.0884840903503434E-3</v>
      </c>
      <c r="Z44">
        <f t="shared" si="4"/>
        <v>1311.108227690569</v>
      </c>
      <c r="AA44" t="str">
        <f t="shared" si="5"/>
        <v/>
      </c>
    </row>
    <row r="45" spans="2:27" x14ac:dyDescent="0.15">
      <c r="B45" s="37">
        <v>37</v>
      </c>
      <c r="C45" s="87">
        <f t="shared" si="0"/>
        <v>106452.10483479314</v>
      </c>
      <c r="D45" s="87"/>
      <c r="E45" s="37"/>
      <c r="F45" s="8">
        <v>44107</v>
      </c>
      <c r="G45" s="37" t="s">
        <v>3</v>
      </c>
      <c r="H45" s="88">
        <v>104.48</v>
      </c>
      <c r="I45" s="88"/>
      <c r="J45" s="37">
        <v>174</v>
      </c>
      <c r="K45" s="87">
        <f t="shared" si="1"/>
        <v>1064.5210483479314</v>
      </c>
      <c r="L45" s="87"/>
      <c r="M45" s="6">
        <f>IF(J45="","",(K45/J45)/LOOKUP(RIGHT($D$2,3),定数!$A$6:$A$13,定数!$B$6:$B$13))</f>
        <v>6.1179370594708696E-2</v>
      </c>
      <c r="N45" s="37"/>
      <c r="O45" s="8">
        <v>44110</v>
      </c>
      <c r="P45" s="88">
        <v>102.407</v>
      </c>
      <c r="Q45" s="88"/>
      <c r="R45" s="89">
        <f>IF(P45="","",T45*M45*LOOKUP(RIGHT($D$2,3),定数!$A$6:$A$13,定数!$B$6:$B$13))</f>
        <v>1268.2483524283159</v>
      </c>
      <c r="S45" s="89"/>
      <c r="T45" s="90">
        <f t="shared" si="6"/>
        <v>207.30000000000075</v>
      </c>
      <c r="U45" s="90"/>
      <c r="V45" t="str">
        <f t="shared" si="9"/>
        <v/>
      </c>
      <c r="W45">
        <f t="shared" si="3"/>
        <v>0</v>
      </c>
      <c r="X45" s="38">
        <f t="shared" si="7"/>
        <v>106452.10483479314</v>
      </c>
      <c r="Y45" s="39">
        <f t="shared" si="8"/>
        <v>0</v>
      </c>
      <c r="Z45">
        <f t="shared" si="4"/>
        <v>1268.2483524283159</v>
      </c>
      <c r="AA45" t="str">
        <f t="shared" si="5"/>
        <v/>
      </c>
    </row>
    <row r="46" spans="2:27" x14ac:dyDescent="0.15">
      <c r="B46" s="37">
        <v>38</v>
      </c>
      <c r="C46" s="87">
        <f t="shared" si="0"/>
        <v>107720.35318722145</v>
      </c>
      <c r="D46" s="87"/>
      <c r="E46" s="37"/>
      <c r="F46" s="8">
        <v>44118</v>
      </c>
      <c r="G46" s="37" t="s">
        <v>3</v>
      </c>
      <c r="H46" s="88">
        <v>101.49</v>
      </c>
      <c r="I46" s="88"/>
      <c r="J46" s="37">
        <v>156</v>
      </c>
      <c r="K46" s="87">
        <f>IF(J46="","",C46*0.01)</f>
        <v>1077.2035318722146</v>
      </c>
      <c r="L46" s="87"/>
      <c r="M46" s="6">
        <f>IF(J46="","",(K46/J46)/LOOKUP(RIGHT($D$2,3),定数!$A$6:$A$13,定数!$B$6:$B$13))</f>
        <v>6.9051508453347094E-2</v>
      </c>
      <c r="N46" s="37"/>
      <c r="O46" s="8">
        <v>44119</v>
      </c>
      <c r="P46" s="88">
        <v>99.531999999999996</v>
      </c>
      <c r="Q46" s="88"/>
      <c r="R46" s="89">
        <f>IF(P46="","",T46*M46*LOOKUP(RIGHT($D$2,3),定数!$A$6:$A$13,定数!$B$6:$B$13))</f>
        <v>1352.0285355165352</v>
      </c>
      <c r="S46" s="89"/>
      <c r="T46" s="90">
        <f>IF(P46="","",IF(G46="買",(P46-H46),(H46-P46))*IF(RIGHT($D$2,3)="JPY",100,10000))</f>
        <v>195.79999999999984</v>
      </c>
      <c r="U46" s="90"/>
      <c r="V46" t="str">
        <f t="shared" si="9"/>
        <v/>
      </c>
      <c r="W46">
        <f t="shared" si="3"/>
        <v>0</v>
      </c>
      <c r="X46" s="38">
        <f t="shared" si="7"/>
        <v>107720.35318722145</v>
      </c>
      <c r="Y46" s="39">
        <f t="shared" si="8"/>
        <v>0</v>
      </c>
      <c r="Z46">
        <f t="shared" si="4"/>
        <v>1352.0285355165352</v>
      </c>
      <c r="AA46" t="str">
        <f t="shared" si="5"/>
        <v/>
      </c>
    </row>
    <row r="47" spans="2:27" x14ac:dyDescent="0.15">
      <c r="B47" s="37">
        <v>39</v>
      </c>
      <c r="C47" s="87">
        <f t="shared" si="0"/>
        <v>109072.38172273799</v>
      </c>
      <c r="D47" s="87"/>
      <c r="E47" s="37">
        <v>2009</v>
      </c>
      <c r="F47" s="8">
        <v>44067</v>
      </c>
      <c r="G47" s="37" t="s">
        <v>3</v>
      </c>
      <c r="H47" s="88">
        <v>94.27</v>
      </c>
      <c r="I47" s="88"/>
      <c r="J47" s="37">
        <v>78</v>
      </c>
      <c r="K47" s="87">
        <f t="shared" si="1"/>
        <v>1090.7238172273799</v>
      </c>
      <c r="L47" s="87"/>
      <c r="M47" s="6">
        <f>IF(J47="","",(K47/J47)/LOOKUP(RIGHT($D$2,3),定数!$A$6:$A$13,定数!$B$6:$B$13))</f>
        <v>0.13983638682402305</v>
      </c>
      <c r="N47" s="37">
        <v>2009</v>
      </c>
      <c r="O47" s="8">
        <v>44070</v>
      </c>
      <c r="P47" s="88">
        <v>93.302000000000007</v>
      </c>
      <c r="Q47" s="88"/>
      <c r="R47" s="89">
        <f>IF(P47="","",T47*M47*LOOKUP(RIGHT($D$2,3),定数!$A$6:$A$13,定数!$B$6:$B$13))</f>
        <v>1353.6162244565282</v>
      </c>
      <c r="S47" s="89"/>
      <c r="T47" s="90">
        <f t="shared" si="6"/>
        <v>96.799999999998931</v>
      </c>
      <c r="U47" s="90"/>
      <c r="V47" t="str">
        <f t="shared" si="9"/>
        <v/>
      </c>
      <c r="W47">
        <f t="shared" si="3"/>
        <v>0</v>
      </c>
      <c r="X47" s="38">
        <f t="shared" si="7"/>
        <v>109072.38172273799</v>
      </c>
      <c r="Y47" s="39">
        <f t="shared" si="8"/>
        <v>0</v>
      </c>
      <c r="Z47">
        <f t="shared" si="4"/>
        <v>1353.6162244565282</v>
      </c>
      <c r="AA47" t="str">
        <f t="shared" si="5"/>
        <v/>
      </c>
    </row>
    <row r="48" spans="2:27" x14ac:dyDescent="0.15">
      <c r="B48" s="37">
        <v>40</v>
      </c>
      <c r="C48" s="87">
        <f t="shared" si="0"/>
        <v>110425.99794719453</v>
      </c>
      <c r="D48" s="87"/>
      <c r="E48" s="37">
        <v>2010</v>
      </c>
      <c r="F48" s="8">
        <v>43858</v>
      </c>
      <c r="G48" s="37" t="s">
        <v>3</v>
      </c>
      <c r="H48" s="88">
        <v>89.608999999999995</v>
      </c>
      <c r="I48" s="88"/>
      <c r="J48" s="37">
        <v>93</v>
      </c>
      <c r="K48" s="87">
        <f t="shared" si="1"/>
        <v>1104.2599794719454</v>
      </c>
      <c r="L48" s="87"/>
      <c r="M48" s="6">
        <f>IF(J48="","",(K48/J48)/LOOKUP(RIGHT($D$2,3),定数!$A$6:$A$13,定数!$B$6:$B$13))</f>
        <v>0.11873763220128446</v>
      </c>
      <c r="N48" s="37">
        <v>2010</v>
      </c>
      <c r="O48" s="8">
        <v>43859</v>
      </c>
      <c r="P48" s="88">
        <v>90.537000000000006</v>
      </c>
      <c r="Q48" s="88"/>
      <c r="R48" s="89">
        <f>IF(P48="","",T48*M48*LOOKUP(RIGHT($D$2,3),定数!$A$6:$A$13,定数!$B$6:$B$13))</f>
        <v>-1101.8852268279334</v>
      </c>
      <c r="S48" s="89"/>
      <c r="T48" s="90">
        <f t="shared" si="6"/>
        <v>-92.800000000001148</v>
      </c>
      <c r="U48" s="90"/>
      <c r="V48" t="str">
        <f t="shared" si="9"/>
        <v/>
      </c>
      <c r="W48">
        <f t="shared" si="3"/>
        <v>1</v>
      </c>
      <c r="X48" s="38">
        <f t="shared" si="7"/>
        <v>110425.99794719453</v>
      </c>
      <c r="Y48" s="39">
        <f t="shared" si="8"/>
        <v>0</v>
      </c>
      <c r="Z48" t="str">
        <f t="shared" si="4"/>
        <v/>
      </c>
      <c r="AA48">
        <f t="shared" si="5"/>
        <v>-1101.8852268279334</v>
      </c>
    </row>
    <row r="49" spans="2:27" x14ac:dyDescent="0.15">
      <c r="B49" s="37">
        <v>41</v>
      </c>
      <c r="C49" s="87">
        <f t="shared" si="0"/>
        <v>109324.1127203666</v>
      </c>
      <c r="D49" s="87"/>
      <c r="E49" s="37"/>
      <c r="F49" s="8">
        <v>44077</v>
      </c>
      <c r="G49" s="46" t="s">
        <v>3</v>
      </c>
      <c r="H49" s="88">
        <v>84.143000000000001</v>
      </c>
      <c r="I49" s="88"/>
      <c r="J49" s="46">
        <v>106</v>
      </c>
      <c r="K49" s="87">
        <f t="shared" si="1"/>
        <v>1093.2411272036659</v>
      </c>
      <c r="L49" s="87"/>
      <c r="M49" s="6">
        <f>IF(J49="","",(K49/J49)/LOOKUP(RIGHT($D$2,3),定数!$A$6:$A$13,定数!$B$6:$B$13))</f>
        <v>0.10313595539657225</v>
      </c>
      <c r="N49" s="37"/>
      <c r="O49" s="8">
        <v>44089</v>
      </c>
      <c r="P49" s="88">
        <v>85.206999999999994</v>
      </c>
      <c r="Q49" s="88"/>
      <c r="R49" s="89">
        <f>IF(P49="","",T49*M49*LOOKUP(RIGHT($D$2,3),定数!$A$6:$A$13,定数!$B$6:$B$13))</f>
        <v>-1097.3665654195213</v>
      </c>
      <c r="S49" s="89"/>
      <c r="T49" s="90">
        <f t="shared" si="6"/>
        <v>-106.3999999999993</v>
      </c>
      <c r="U49" s="90"/>
      <c r="V49" t="str">
        <f t="shared" si="9"/>
        <v/>
      </c>
      <c r="W49">
        <f t="shared" si="3"/>
        <v>2</v>
      </c>
      <c r="X49" s="38">
        <f t="shared" si="7"/>
        <v>110425.99794719453</v>
      </c>
      <c r="Y49" s="39">
        <f t="shared" si="8"/>
        <v>9.9784946236559646E-3</v>
      </c>
      <c r="Z49" t="str">
        <f t="shared" si="4"/>
        <v/>
      </c>
      <c r="AA49">
        <f t="shared" si="5"/>
        <v>-1097.3665654195213</v>
      </c>
    </row>
    <row r="50" spans="2:27" x14ac:dyDescent="0.15">
      <c r="B50" s="37">
        <v>42</v>
      </c>
      <c r="C50" s="87">
        <f t="shared" si="0"/>
        <v>108226.74615494708</v>
      </c>
      <c r="D50" s="87"/>
      <c r="E50" s="37"/>
      <c r="F50" s="8">
        <v>44080</v>
      </c>
      <c r="G50" s="46" t="s">
        <v>3</v>
      </c>
      <c r="H50" s="88">
        <v>84.024000000000001</v>
      </c>
      <c r="I50" s="88"/>
      <c r="J50" s="46">
        <v>46</v>
      </c>
      <c r="K50" s="87">
        <f t="shared" si="1"/>
        <v>1082.2674615494707</v>
      </c>
      <c r="L50" s="87"/>
      <c r="M50" s="6">
        <f>IF(J50="","",(K50/J50)/LOOKUP(RIGHT($D$2,3),定数!$A$6:$A$13,定数!$B$6:$B$13))</f>
        <v>0.23527553511945015</v>
      </c>
      <c r="N50" s="37"/>
      <c r="O50" s="8">
        <v>44082</v>
      </c>
      <c r="P50" s="88">
        <v>83.468000000000004</v>
      </c>
      <c r="Q50" s="88"/>
      <c r="R50" s="89">
        <f>IF(P50="","",T50*M50*LOOKUP(RIGHT($D$2,3),定数!$A$6:$A$13,定数!$B$6:$B$13))</f>
        <v>1308.1319752641366</v>
      </c>
      <c r="S50" s="89"/>
      <c r="T50" s="90">
        <f t="shared" si="6"/>
        <v>55.599999999999739</v>
      </c>
      <c r="U50" s="90"/>
      <c r="V50" t="str">
        <f t="shared" si="9"/>
        <v/>
      </c>
      <c r="W50">
        <f t="shared" si="3"/>
        <v>0</v>
      </c>
      <c r="X50" s="38">
        <f t="shared" si="7"/>
        <v>110425.99794719453</v>
      </c>
      <c r="Y50" s="39">
        <f t="shared" si="8"/>
        <v>1.9916068979509038E-2</v>
      </c>
      <c r="Z50">
        <f t="shared" si="4"/>
        <v>1308.1319752641366</v>
      </c>
      <c r="AA50" t="str">
        <f t="shared" si="5"/>
        <v/>
      </c>
    </row>
    <row r="51" spans="2:27" x14ac:dyDescent="0.15">
      <c r="B51" s="37">
        <v>43</v>
      </c>
      <c r="C51" s="87">
        <f t="shared" si="0"/>
        <v>109534.87813021122</v>
      </c>
      <c r="D51" s="87"/>
      <c r="E51" s="37"/>
      <c r="F51" s="8">
        <v>44109</v>
      </c>
      <c r="G51" s="37" t="s">
        <v>3</v>
      </c>
      <c r="H51" s="88">
        <v>82.936999999999998</v>
      </c>
      <c r="I51" s="88"/>
      <c r="J51" s="37">
        <v>103</v>
      </c>
      <c r="K51" s="87">
        <f t="shared" si="1"/>
        <v>1095.3487813021122</v>
      </c>
      <c r="L51" s="87"/>
      <c r="M51" s="6">
        <f>IF(J51="","",(K51/J51)/LOOKUP(RIGHT($D$2,3),定数!$A$6:$A$13,定数!$B$6:$B$13))</f>
        <v>0.10634454187399149</v>
      </c>
      <c r="N51" s="37"/>
      <c r="O51" s="8">
        <v>44115</v>
      </c>
      <c r="P51" s="88">
        <v>81.647000000000006</v>
      </c>
      <c r="Q51" s="88"/>
      <c r="R51" s="89">
        <f>IF(P51="","",T51*M51*LOOKUP(RIGHT($D$2,3),定数!$A$6:$A$13,定数!$B$6:$B$13))</f>
        <v>1371.8445901744819</v>
      </c>
      <c r="S51" s="89"/>
      <c r="T51" s="90">
        <f t="shared" si="6"/>
        <v>128.9999999999992</v>
      </c>
      <c r="U51" s="90"/>
      <c r="V51" t="str">
        <f t="shared" si="9"/>
        <v/>
      </c>
      <c r="W51">
        <f t="shared" si="3"/>
        <v>0</v>
      </c>
      <c r="X51" s="38">
        <f t="shared" si="7"/>
        <v>110425.99794719453</v>
      </c>
      <c r="Y51" s="39">
        <f t="shared" si="8"/>
        <v>8.0698371176092243E-3</v>
      </c>
      <c r="Z51">
        <f t="shared" si="4"/>
        <v>1371.8445901744819</v>
      </c>
      <c r="AA51" t="str">
        <f t="shared" si="5"/>
        <v/>
      </c>
    </row>
    <row r="52" spans="2:27" x14ac:dyDescent="0.15">
      <c r="B52" s="37">
        <v>44</v>
      </c>
      <c r="C52" s="87">
        <f t="shared" si="0"/>
        <v>110906.7227203857</v>
      </c>
      <c r="D52" s="87"/>
      <c r="E52" s="37">
        <v>2011</v>
      </c>
      <c r="F52" s="8">
        <v>43995</v>
      </c>
      <c r="G52" s="37" t="s">
        <v>3</v>
      </c>
      <c r="H52" s="88">
        <v>80.093000000000004</v>
      </c>
      <c r="I52" s="88"/>
      <c r="J52" s="37">
        <v>59</v>
      </c>
      <c r="K52" s="87">
        <f t="shared" si="1"/>
        <v>1109.0672272038571</v>
      </c>
      <c r="L52" s="87"/>
      <c r="M52" s="6">
        <f>IF(J52="","",(K52/J52)/LOOKUP(RIGHT($D$2,3),定数!$A$6:$A$13,定数!$B$6:$B$13))</f>
        <v>0.18797749613624695</v>
      </c>
      <c r="N52" s="37">
        <v>2011</v>
      </c>
      <c r="O52" s="8">
        <v>43997</v>
      </c>
      <c r="P52" s="88">
        <v>80.677999999999997</v>
      </c>
      <c r="Q52" s="88"/>
      <c r="R52" s="89">
        <f>IF(P52="","",T52*M52*LOOKUP(RIGHT($D$2,3),定数!$A$6:$A$13,定数!$B$6:$B$13))</f>
        <v>-1099.668352397033</v>
      </c>
      <c r="S52" s="89"/>
      <c r="T52" s="90">
        <f t="shared" si="6"/>
        <v>-58.499999999999375</v>
      </c>
      <c r="U52" s="90"/>
      <c r="V52" t="str">
        <f t="shared" si="9"/>
        <v/>
      </c>
      <c r="W52">
        <f t="shared" si="3"/>
        <v>1</v>
      </c>
      <c r="X52" s="38">
        <f t="shared" si="7"/>
        <v>110906.7227203857</v>
      </c>
      <c r="Y52" s="39">
        <f t="shared" si="8"/>
        <v>0</v>
      </c>
      <c r="Z52" t="str">
        <f t="shared" si="4"/>
        <v/>
      </c>
      <c r="AA52">
        <f t="shared" si="5"/>
        <v>-1099.668352397033</v>
      </c>
    </row>
    <row r="53" spans="2:27" x14ac:dyDescent="0.15">
      <c r="B53" s="37">
        <v>45</v>
      </c>
      <c r="C53" s="87">
        <f t="shared" si="0"/>
        <v>109807.05436798868</v>
      </c>
      <c r="D53" s="87"/>
      <c r="E53" s="37"/>
      <c r="F53" s="8">
        <v>44016</v>
      </c>
      <c r="G53" s="37" t="s">
        <v>4</v>
      </c>
      <c r="H53" s="88">
        <v>80.906999999999996</v>
      </c>
      <c r="I53" s="88"/>
      <c r="J53" s="37">
        <v>38</v>
      </c>
      <c r="K53" s="87">
        <f t="shared" si="1"/>
        <v>1098.0705436798869</v>
      </c>
      <c r="L53" s="87"/>
      <c r="M53" s="6">
        <f>IF(J53="","",(K53/J53)/LOOKUP(RIGHT($D$2,3),定数!$A$6:$A$13,定数!$B$6:$B$13))</f>
        <v>0.28896593254733866</v>
      </c>
      <c r="N53" s="37"/>
      <c r="O53" s="8">
        <v>44019</v>
      </c>
      <c r="P53" s="88">
        <v>81.372</v>
      </c>
      <c r="Q53" s="88"/>
      <c r="R53" s="89">
        <f>IF(P53="","",T53*M53*LOOKUP(RIGHT($D$2,3),定数!$A$6:$A$13,定数!$B$6:$B$13))</f>
        <v>1343.6915863451347</v>
      </c>
      <c r="S53" s="89"/>
      <c r="T53" s="90">
        <f t="shared" si="6"/>
        <v>46.500000000000341</v>
      </c>
      <c r="U53" s="90"/>
      <c r="V53" t="str">
        <f t="shared" si="9"/>
        <v/>
      </c>
      <c r="W53">
        <f t="shared" si="3"/>
        <v>0</v>
      </c>
      <c r="X53" s="38">
        <f t="shared" si="7"/>
        <v>110906.7227203857</v>
      </c>
      <c r="Y53" s="39">
        <f t="shared" si="8"/>
        <v>9.915254237288007E-3</v>
      </c>
      <c r="Z53">
        <f t="shared" si="4"/>
        <v>1343.6915863451347</v>
      </c>
      <c r="AA53" t="str">
        <f t="shared" si="5"/>
        <v/>
      </c>
    </row>
    <row r="54" spans="2:27" x14ac:dyDescent="0.15">
      <c r="B54" s="37">
        <v>46</v>
      </c>
      <c r="C54" s="87">
        <f t="shared" si="0"/>
        <v>111150.7459543338</v>
      </c>
      <c r="D54" s="87"/>
      <c r="E54" s="46"/>
      <c r="F54" s="8">
        <v>44079</v>
      </c>
      <c r="G54" s="46" t="s">
        <v>4</v>
      </c>
      <c r="H54" s="91">
        <v>76.971000000000004</v>
      </c>
      <c r="I54" s="92"/>
      <c r="J54" s="37">
        <v>29</v>
      </c>
      <c r="K54" s="87">
        <f t="shared" si="1"/>
        <v>1111.507459543338</v>
      </c>
      <c r="L54" s="87"/>
      <c r="M54" s="6">
        <f>IF(J54="","",(K54/J54)/LOOKUP(RIGHT($D$2,3),定数!$A$6:$A$13,定数!$B$6:$B$13))</f>
        <v>0.38327843432528896</v>
      </c>
      <c r="N54" s="37"/>
      <c r="O54" s="8">
        <v>44080</v>
      </c>
      <c r="P54" s="88">
        <v>77.319999999999993</v>
      </c>
      <c r="Q54" s="88"/>
      <c r="R54" s="89">
        <f>IF(P54="","",T54*M54*LOOKUP(RIGHT($D$2,3),定数!$A$6:$A$13,定数!$B$6:$B$13))</f>
        <v>1337.6417357952184</v>
      </c>
      <c r="S54" s="89"/>
      <c r="T54" s="90">
        <f>IF(P54="","",IF(G54="買",(P54-H54),(H54-P54))*IF(RIGHT($D$2,3)="JPY",100,10000))</f>
        <v>34.899999999998954</v>
      </c>
      <c r="U54" s="90"/>
      <c r="V54" t="str">
        <f t="shared" si="9"/>
        <v/>
      </c>
      <c r="W54">
        <f t="shared" si="3"/>
        <v>0</v>
      </c>
      <c r="X54" s="38">
        <f t="shared" si="7"/>
        <v>111150.7459543338</v>
      </c>
      <c r="Y54" s="39">
        <f t="shared" si="8"/>
        <v>0</v>
      </c>
      <c r="Z54">
        <f t="shared" si="4"/>
        <v>1337.6417357952184</v>
      </c>
      <c r="AA54" t="str">
        <f t="shared" si="5"/>
        <v/>
      </c>
    </row>
    <row r="55" spans="2:27" x14ac:dyDescent="0.15">
      <c r="B55" s="37">
        <v>47</v>
      </c>
      <c r="C55" s="87">
        <f t="shared" si="0"/>
        <v>112488.38769012902</v>
      </c>
      <c r="D55" s="87"/>
      <c r="E55" s="37"/>
      <c r="F55" s="8">
        <v>44178</v>
      </c>
      <c r="G55" s="37" t="s">
        <v>4</v>
      </c>
      <c r="H55" s="88">
        <v>78.016999999999996</v>
      </c>
      <c r="I55" s="88"/>
      <c r="J55" s="37">
        <v>39</v>
      </c>
      <c r="K55" s="87">
        <f t="shared" si="1"/>
        <v>1124.8838769012903</v>
      </c>
      <c r="L55" s="87"/>
      <c r="M55" s="6">
        <f>IF(J55="","",(K55/J55)/LOOKUP(RIGHT($D$2,3),定数!$A$6:$A$13,定数!$B$6:$B$13))</f>
        <v>0.28843176330802317</v>
      </c>
      <c r="N55" s="37"/>
      <c r="O55" s="8">
        <v>44175</v>
      </c>
      <c r="P55" s="88">
        <v>77.63</v>
      </c>
      <c r="Q55" s="88"/>
      <c r="R55" s="89">
        <f>IF(P55="","",T55*M55*LOOKUP(RIGHT($D$2,3),定数!$A$6:$A$13,定数!$B$6:$B$13))</f>
        <v>-1116.2309240020511</v>
      </c>
      <c r="S55" s="89"/>
      <c r="T55" s="90">
        <f t="shared" si="6"/>
        <v>-38.700000000000045</v>
      </c>
      <c r="U55" s="90"/>
      <c r="V55" t="str">
        <f t="shared" si="9"/>
        <v/>
      </c>
      <c r="W55">
        <f t="shared" si="3"/>
        <v>1</v>
      </c>
      <c r="X55" s="38">
        <f t="shared" si="7"/>
        <v>112488.38769012902</v>
      </c>
      <c r="Y55" s="39">
        <f t="shared" si="8"/>
        <v>0</v>
      </c>
      <c r="Z55" t="str">
        <f t="shared" si="4"/>
        <v/>
      </c>
      <c r="AA55">
        <f t="shared" si="5"/>
        <v>-1116.2309240020511</v>
      </c>
    </row>
    <row r="56" spans="2:27" x14ac:dyDescent="0.15">
      <c r="B56" s="37">
        <v>48</v>
      </c>
      <c r="C56" s="87">
        <f t="shared" si="0"/>
        <v>111372.15676612697</v>
      </c>
      <c r="D56" s="87"/>
      <c r="E56" s="37">
        <v>2012</v>
      </c>
      <c r="F56" s="8">
        <v>43841</v>
      </c>
      <c r="G56" s="37" t="s">
        <v>3</v>
      </c>
      <c r="H56" s="88">
        <v>76.793999999999997</v>
      </c>
      <c r="I56" s="88"/>
      <c r="J56" s="37">
        <v>23</v>
      </c>
      <c r="K56" s="87">
        <f t="shared" si="1"/>
        <v>1113.7215676612698</v>
      </c>
      <c r="L56" s="87"/>
      <c r="M56" s="6">
        <f>IF(J56="","",(K56/J56)/LOOKUP(RIGHT($D$2,3),定数!$A$6:$A$13,定数!$B$6:$B$13))</f>
        <v>0.48422676854837815</v>
      </c>
      <c r="N56" s="37"/>
      <c r="O56" s="8">
        <v>43846</v>
      </c>
      <c r="P56" s="88">
        <v>77.025999999999996</v>
      </c>
      <c r="Q56" s="88"/>
      <c r="R56" s="89">
        <f>IF(P56="","",T56*M56*LOOKUP(RIGHT($D$2,3),定数!$A$6:$A$13,定数!$B$6:$B$13))</f>
        <v>-1123.4061030322341</v>
      </c>
      <c r="S56" s="89"/>
      <c r="T56" s="90">
        <f t="shared" si="6"/>
        <v>-23.199999999999932</v>
      </c>
      <c r="U56" s="90"/>
      <c r="V56" t="str">
        <f t="shared" si="9"/>
        <v/>
      </c>
      <c r="W56">
        <f t="shared" si="3"/>
        <v>2</v>
      </c>
      <c r="X56" s="38">
        <f t="shared" si="7"/>
        <v>112488.38769012902</v>
      </c>
      <c r="Y56" s="39">
        <f t="shared" si="8"/>
        <v>9.9230769230769234E-3</v>
      </c>
      <c r="Z56" t="str">
        <f t="shared" si="4"/>
        <v/>
      </c>
      <c r="AA56">
        <f t="shared" si="5"/>
        <v>-1123.4061030322341</v>
      </c>
    </row>
    <row r="57" spans="2:27" x14ac:dyDescent="0.15">
      <c r="B57" s="37">
        <v>49</v>
      </c>
      <c r="C57" s="87">
        <f t="shared" si="0"/>
        <v>110248.75066309473</v>
      </c>
      <c r="D57" s="87"/>
      <c r="E57" s="37"/>
      <c r="F57" s="8">
        <v>43980</v>
      </c>
      <c r="G57" s="37" t="s">
        <v>3</v>
      </c>
      <c r="H57" s="88">
        <v>79.346999999999994</v>
      </c>
      <c r="I57" s="88"/>
      <c r="J57" s="37">
        <v>28</v>
      </c>
      <c r="K57" s="87">
        <f t="shared" si="1"/>
        <v>1102.4875066309473</v>
      </c>
      <c r="L57" s="87"/>
      <c r="M57" s="6">
        <f>IF(J57="","",(K57/J57)/LOOKUP(RIGHT($D$2,3),定数!$A$6:$A$13,定数!$B$6:$B$13))</f>
        <v>0.39374553808248114</v>
      </c>
      <c r="N57" s="37"/>
      <c r="O57" s="8">
        <v>43981</v>
      </c>
      <c r="P57" s="88">
        <v>79.013999999999996</v>
      </c>
      <c r="Q57" s="88"/>
      <c r="R57" s="89">
        <f>IF(P57="","",T57*M57*LOOKUP(RIGHT($D$2,3),定数!$A$6:$A$13,定数!$B$6:$B$13))</f>
        <v>1311.1726418146559</v>
      </c>
      <c r="S57" s="89"/>
      <c r="T57" s="90">
        <f t="shared" si="6"/>
        <v>33.299999999999841</v>
      </c>
      <c r="U57" s="90"/>
      <c r="V57" t="str">
        <f t="shared" si="9"/>
        <v/>
      </c>
      <c r="W57">
        <f t="shared" si="3"/>
        <v>0</v>
      </c>
      <c r="X57" s="38">
        <f t="shared" si="7"/>
        <v>112488.38769012902</v>
      </c>
      <c r="Y57" s="39">
        <f t="shared" si="8"/>
        <v>1.9909939799331089E-2</v>
      </c>
      <c r="Z57">
        <f t="shared" si="4"/>
        <v>1311.1726418146559</v>
      </c>
      <c r="AA57" t="str">
        <f t="shared" si="5"/>
        <v/>
      </c>
    </row>
    <row r="58" spans="2:27" x14ac:dyDescent="0.15">
      <c r="B58" s="37">
        <v>50</v>
      </c>
      <c r="C58" s="87">
        <f t="shared" si="0"/>
        <v>111559.92330490939</v>
      </c>
      <c r="D58" s="87"/>
      <c r="E58" s="37">
        <v>2013</v>
      </c>
      <c r="F58" s="8">
        <v>44098</v>
      </c>
      <c r="G58" s="37" t="s">
        <v>3</v>
      </c>
      <c r="H58" s="88">
        <v>98.453999999999994</v>
      </c>
      <c r="I58" s="88"/>
      <c r="J58" s="37">
        <v>71</v>
      </c>
      <c r="K58" s="87">
        <f t="shared" si="1"/>
        <v>1115.599233049094</v>
      </c>
      <c r="L58" s="87"/>
      <c r="M58" s="6">
        <f>IF(J58="","",(K58/J58)/LOOKUP(RIGHT($D$2,3),定数!$A$6:$A$13,定数!$B$6:$B$13))</f>
        <v>0.15712665254212591</v>
      </c>
      <c r="N58" s="37"/>
      <c r="O58" s="8">
        <v>44104</v>
      </c>
      <c r="P58" s="88">
        <v>97.573999999999998</v>
      </c>
      <c r="Q58" s="88"/>
      <c r="R58" s="89">
        <f>IF(P58="","",T58*M58*LOOKUP(RIGHT($D$2,3),定数!$A$6:$A$13,定数!$B$6:$B$13))</f>
        <v>1382.7145423707009</v>
      </c>
      <c r="S58" s="89"/>
      <c r="T58" s="90">
        <f t="shared" si="6"/>
        <v>87.999999999999545</v>
      </c>
      <c r="U58" s="90"/>
      <c r="V58" t="str">
        <f t="shared" si="9"/>
        <v/>
      </c>
      <c r="W58">
        <f t="shared" si="3"/>
        <v>0</v>
      </c>
      <c r="X58" s="38">
        <f t="shared" si="7"/>
        <v>112488.38769012902</v>
      </c>
      <c r="Y58" s="39">
        <f t="shared" si="8"/>
        <v>8.2538687262303512E-3</v>
      </c>
      <c r="Z58">
        <f t="shared" si="4"/>
        <v>1382.7145423707009</v>
      </c>
      <c r="AA58" t="str">
        <f t="shared" si="5"/>
        <v/>
      </c>
    </row>
    <row r="59" spans="2:27" x14ac:dyDescent="0.15">
      <c r="B59" s="37">
        <v>51</v>
      </c>
      <c r="C59" s="87">
        <f t="shared" si="0"/>
        <v>112942.63784728009</v>
      </c>
      <c r="D59" s="87"/>
      <c r="E59" s="37">
        <v>2014</v>
      </c>
      <c r="F59" s="8">
        <v>43833</v>
      </c>
      <c r="G59" s="37" t="s">
        <v>4</v>
      </c>
      <c r="H59" s="88">
        <v>104.88200000000001</v>
      </c>
      <c r="I59" s="88"/>
      <c r="J59" s="37">
        <v>82</v>
      </c>
      <c r="K59" s="87">
        <f t="shared" si="1"/>
        <v>1129.4263784728009</v>
      </c>
      <c r="L59" s="87"/>
      <c r="M59" s="6">
        <f>IF(J59="","",(K59/J59)/LOOKUP(RIGHT($D$2,3),定数!$A$6:$A$13,定数!$B$6:$B$13))</f>
        <v>0.1377349242040001</v>
      </c>
      <c r="N59" s="37">
        <v>2014</v>
      </c>
      <c r="O59" s="8">
        <v>43836</v>
      </c>
      <c r="P59" s="88">
        <v>104.06399999999999</v>
      </c>
      <c r="Q59" s="88"/>
      <c r="R59" s="89">
        <f>IF(P59="","",T59*M59*LOOKUP(RIGHT($D$2,3),定数!$A$6:$A$13,定数!$B$6:$B$13))</f>
        <v>-1126.6716799887374</v>
      </c>
      <c r="S59" s="89"/>
      <c r="T59" s="90">
        <f t="shared" si="6"/>
        <v>-81.800000000001205</v>
      </c>
      <c r="U59" s="90"/>
      <c r="V59" t="str">
        <f t="shared" si="9"/>
        <v/>
      </c>
      <c r="W59">
        <f t="shared" si="3"/>
        <v>1</v>
      </c>
      <c r="X59" s="38">
        <f t="shared" si="7"/>
        <v>112942.63784728009</v>
      </c>
      <c r="Y59" s="39">
        <f t="shared" si="8"/>
        <v>0</v>
      </c>
      <c r="Z59" t="str">
        <f t="shared" si="4"/>
        <v/>
      </c>
      <c r="AA59">
        <f t="shared" si="5"/>
        <v>-1126.6716799887374</v>
      </c>
    </row>
    <row r="60" spans="2:27" x14ac:dyDescent="0.15">
      <c r="B60" s="37">
        <v>52</v>
      </c>
      <c r="C60" s="87">
        <f t="shared" si="0"/>
        <v>111815.96616729135</v>
      </c>
      <c r="D60" s="87"/>
      <c r="E60" s="37"/>
      <c r="F60" s="8">
        <v>43881</v>
      </c>
      <c r="G60" s="37" t="s">
        <v>4</v>
      </c>
      <c r="H60" s="88">
        <v>102.42100000000001</v>
      </c>
      <c r="I60" s="88"/>
      <c r="J60" s="37">
        <v>76</v>
      </c>
      <c r="K60" s="87">
        <f t="shared" si="1"/>
        <v>1118.1596616729134</v>
      </c>
      <c r="L60" s="87"/>
      <c r="M60" s="6">
        <f>IF(J60="","",(K60/J60)/LOOKUP(RIGHT($D$2,3),定数!$A$6:$A$13,定数!$B$6:$B$13))</f>
        <v>0.14712627127275177</v>
      </c>
      <c r="N60" s="37"/>
      <c r="O60" s="8">
        <v>43889</v>
      </c>
      <c r="P60" s="88">
        <v>101.666</v>
      </c>
      <c r="Q60" s="88"/>
      <c r="R60" s="89">
        <f>IF(P60="","",T60*M60*LOOKUP(RIGHT($D$2,3),定数!$A$6:$A$13,定数!$B$6:$B$13))</f>
        <v>-1110.80334810929</v>
      </c>
      <c r="S60" s="89"/>
      <c r="T60" s="90">
        <f t="shared" si="6"/>
        <v>-75.500000000000966</v>
      </c>
      <c r="U60" s="90"/>
      <c r="V60" t="str">
        <f t="shared" si="9"/>
        <v/>
      </c>
      <c r="W60">
        <f t="shared" si="3"/>
        <v>2</v>
      </c>
      <c r="X60" s="38">
        <f t="shared" si="7"/>
        <v>112942.63784728009</v>
      </c>
      <c r="Y60" s="39">
        <f t="shared" si="8"/>
        <v>9.9756097560976809E-3</v>
      </c>
      <c r="Z60" t="str">
        <f t="shared" si="4"/>
        <v/>
      </c>
      <c r="AA60">
        <f t="shared" si="5"/>
        <v>-1110.80334810929</v>
      </c>
    </row>
    <row r="61" spans="2:27" x14ac:dyDescent="0.15">
      <c r="B61" s="37">
        <v>53</v>
      </c>
      <c r="C61" s="87">
        <f t="shared" si="0"/>
        <v>110705.16281918206</v>
      </c>
      <c r="D61" s="87"/>
      <c r="E61" s="37"/>
      <c r="F61" s="8">
        <v>43988</v>
      </c>
      <c r="G61" s="37" t="s">
        <v>4</v>
      </c>
      <c r="H61" s="88">
        <v>102.61199999999999</v>
      </c>
      <c r="I61" s="88"/>
      <c r="J61" s="37">
        <v>51</v>
      </c>
      <c r="K61" s="87">
        <f t="shared" si="1"/>
        <v>1107.0516281918206</v>
      </c>
      <c r="L61" s="87"/>
      <c r="M61" s="6">
        <f>IF(J61="","",(K61/J61)/LOOKUP(RIGHT($D$2,3),定数!$A$6:$A$13,定数!$B$6:$B$13))</f>
        <v>0.21706894670427854</v>
      </c>
      <c r="N61" s="37"/>
      <c r="O61" s="8">
        <v>43993</v>
      </c>
      <c r="P61" s="88">
        <v>102.105</v>
      </c>
      <c r="Q61" s="88"/>
      <c r="R61" s="89">
        <f>IF(P61="","",T61*M61*LOOKUP(RIGHT($D$2,3),定数!$A$6:$A$13,定数!$B$6:$B$13))</f>
        <v>-1100.5395597906722</v>
      </c>
      <c r="S61" s="89"/>
      <c r="T61" s="90">
        <f t="shared" si="6"/>
        <v>-50.699999999999079</v>
      </c>
      <c r="U61" s="90"/>
      <c r="V61" t="str">
        <f t="shared" si="9"/>
        <v/>
      </c>
      <c r="W61">
        <f t="shared" si="3"/>
        <v>3</v>
      </c>
      <c r="X61" s="38">
        <f t="shared" si="7"/>
        <v>112942.63784728009</v>
      </c>
      <c r="Y61" s="39">
        <f t="shared" si="8"/>
        <v>1.9810720474968124E-2</v>
      </c>
      <c r="Z61" t="str">
        <f t="shared" si="4"/>
        <v/>
      </c>
      <c r="AA61">
        <f t="shared" si="5"/>
        <v>-1100.5395597906722</v>
      </c>
    </row>
    <row r="62" spans="2:27" x14ac:dyDescent="0.15">
      <c r="B62" s="37">
        <v>54</v>
      </c>
      <c r="C62" s="87">
        <f t="shared" si="0"/>
        <v>109604.62325939139</v>
      </c>
      <c r="D62" s="87"/>
      <c r="E62" s="37"/>
      <c r="F62" s="8">
        <v>44021</v>
      </c>
      <c r="G62" s="37" t="s">
        <v>3</v>
      </c>
      <c r="H62" s="88">
        <v>101.42700000000001</v>
      </c>
      <c r="I62" s="88"/>
      <c r="J62" s="37">
        <v>41</v>
      </c>
      <c r="K62" s="87">
        <f t="shared" si="1"/>
        <v>1096.0462325939138</v>
      </c>
      <c r="L62" s="87"/>
      <c r="M62" s="6">
        <f>IF(J62="","",(K62/J62)/LOOKUP(RIGHT($D$2,3),定数!$A$6:$A$13,定数!$B$6:$B$13))</f>
        <v>0.26732834941314976</v>
      </c>
      <c r="N62" s="37"/>
      <c r="O62" s="8">
        <v>44036</v>
      </c>
      <c r="P62" s="88">
        <v>101.84</v>
      </c>
      <c r="Q62" s="88"/>
      <c r="R62" s="89">
        <f>IF(P62="","",T62*M62*LOOKUP(RIGHT($D$2,3),定数!$A$6:$A$13,定数!$B$6:$B$13))</f>
        <v>-1104.0660830762997</v>
      </c>
      <c r="S62" s="89"/>
      <c r="T62" s="90">
        <f t="shared" si="6"/>
        <v>-41.29999999999967</v>
      </c>
      <c r="U62" s="90"/>
      <c r="V62" t="str">
        <f t="shared" si="9"/>
        <v/>
      </c>
      <c r="W62">
        <f t="shared" si="3"/>
        <v>4</v>
      </c>
      <c r="X62" s="38">
        <f t="shared" si="7"/>
        <v>112942.63784728009</v>
      </c>
      <c r="Y62" s="39">
        <f t="shared" si="8"/>
        <v>2.9554955077305101E-2</v>
      </c>
      <c r="Z62" t="str">
        <f t="shared" si="4"/>
        <v/>
      </c>
      <c r="AA62">
        <f t="shared" si="5"/>
        <v>-1104.0660830762997</v>
      </c>
    </row>
    <row r="63" spans="2:27" x14ac:dyDescent="0.15">
      <c r="B63" s="37">
        <v>55</v>
      </c>
      <c r="C63" s="87">
        <f t="shared" si="0"/>
        <v>108500.55717631509</v>
      </c>
      <c r="D63" s="87"/>
      <c r="E63" s="37"/>
      <c r="F63" s="8">
        <v>44162</v>
      </c>
      <c r="G63" s="46" t="s">
        <v>4</v>
      </c>
      <c r="H63" s="88">
        <v>117.88200000000001</v>
      </c>
      <c r="I63" s="88"/>
      <c r="J63" s="46">
        <v>66</v>
      </c>
      <c r="K63" s="87">
        <f t="shared" si="1"/>
        <v>1085.005571763151</v>
      </c>
      <c r="L63" s="87"/>
      <c r="M63" s="6">
        <f>IF(J63="","",(K63/J63)/LOOKUP(RIGHT($D$2,3),定数!$A$6:$A$13,定数!$B$6:$B$13))</f>
        <v>0.16439478360047743</v>
      </c>
      <c r="N63" s="37"/>
      <c r="O63" s="8">
        <v>44163</v>
      </c>
      <c r="P63" s="88">
        <v>118.694</v>
      </c>
      <c r="Q63" s="88"/>
      <c r="R63" s="89">
        <f>IF(P63="","",T63*M63*LOOKUP(RIGHT($D$2,3),定数!$A$6:$A$13,定数!$B$6:$B$13))</f>
        <v>1334.8856428358727</v>
      </c>
      <c r="S63" s="89"/>
      <c r="T63" s="90">
        <f t="shared" si="6"/>
        <v>81.199999999999761</v>
      </c>
      <c r="U63" s="90"/>
      <c r="V63" t="str">
        <f t="shared" si="9"/>
        <v/>
      </c>
      <c r="W63">
        <f t="shared" si="3"/>
        <v>0</v>
      </c>
      <c r="X63" s="38">
        <f t="shared" si="7"/>
        <v>112942.63784728009</v>
      </c>
      <c r="Y63" s="39">
        <f t="shared" si="8"/>
        <v>3.9330413700550571E-2</v>
      </c>
      <c r="Z63">
        <f t="shared" si="4"/>
        <v>1334.8856428358727</v>
      </c>
      <c r="AA63" t="str">
        <f t="shared" si="5"/>
        <v/>
      </c>
    </row>
    <row r="64" spans="2:27" x14ac:dyDescent="0.15">
      <c r="B64" s="37">
        <v>56</v>
      </c>
      <c r="C64" s="87">
        <f t="shared" si="0"/>
        <v>109835.44281915097</v>
      </c>
      <c r="D64" s="87"/>
      <c r="E64" s="37">
        <v>2015</v>
      </c>
      <c r="F64" s="8">
        <v>44014</v>
      </c>
      <c r="G64" s="37" t="s">
        <v>3</v>
      </c>
      <c r="H64" s="88">
        <v>122.93600000000001</v>
      </c>
      <c r="I64" s="88"/>
      <c r="J64" s="37">
        <v>77</v>
      </c>
      <c r="K64" s="87">
        <f t="shared" si="1"/>
        <v>1098.3544281915097</v>
      </c>
      <c r="L64" s="87"/>
      <c r="M64" s="6">
        <f>IF(J64="","",(K64/J64)/LOOKUP(RIGHT($D$2,3),定数!$A$6:$A$13,定数!$B$6:$B$13))</f>
        <v>0.1426434322326636</v>
      </c>
      <c r="N64" s="37">
        <v>2015</v>
      </c>
      <c r="O64" s="8">
        <v>44018</v>
      </c>
      <c r="P64" s="88">
        <v>121.976</v>
      </c>
      <c r="Q64" s="88"/>
      <c r="R64" s="89">
        <f>IF(P64="","",T64*M64*LOOKUP(RIGHT($D$2,3),定数!$A$6:$A$13,定数!$B$6:$B$13))</f>
        <v>1369.3769494335818</v>
      </c>
      <c r="S64" s="89"/>
      <c r="T64" s="90">
        <f t="shared" si="6"/>
        <v>96.000000000000796</v>
      </c>
      <c r="U64" s="90"/>
      <c r="V64" t="str">
        <f t="shared" si="9"/>
        <v/>
      </c>
      <c r="W64">
        <f t="shared" si="3"/>
        <v>0</v>
      </c>
      <c r="X64" s="38">
        <f t="shared" si="7"/>
        <v>112942.63784728009</v>
      </c>
      <c r="Y64" s="39">
        <f t="shared" si="8"/>
        <v>2.7511266669108969E-2</v>
      </c>
      <c r="Z64">
        <f t="shared" si="4"/>
        <v>1369.3769494335818</v>
      </c>
      <c r="AA64" t="str">
        <f t="shared" si="5"/>
        <v/>
      </c>
    </row>
    <row r="65" spans="2:27" x14ac:dyDescent="0.15">
      <c r="B65" s="37">
        <v>57</v>
      </c>
      <c r="C65" s="87">
        <f t="shared" si="0"/>
        <v>111204.81976858455</v>
      </c>
      <c r="D65" s="87"/>
      <c r="E65" s="37"/>
      <c r="F65" s="8">
        <v>44133</v>
      </c>
      <c r="G65" s="46" t="s">
        <v>4</v>
      </c>
      <c r="H65" s="88">
        <v>121.185</v>
      </c>
      <c r="I65" s="88"/>
      <c r="J65" s="46">
        <v>61</v>
      </c>
      <c r="K65" s="87">
        <f t="shared" si="1"/>
        <v>1112.0481976858455</v>
      </c>
      <c r="L65" s="87"/>
      <c r="M65" s="6">
        <f>IF(J65="","",(K65/J65)/LOOKUP(RIGHT($D$2,3),定数!$A$6:$A$13,定数!$B$6:$B$13))</f>
        <v>0.18230298322718777</v>
      </c>
      <c r="N65" s="37"/>
      <c r="O65" s="8">
        <v>44134</v>
      </c>
      <c r="P65" s="88">
        <v>120.57899999999999</v>
      </c>
      <c r="Q65" s="88"/>
      <c r="R65" s="89">
        <f>IF(P65="","",T65*M65*LOOKUP(RIGHT($D$2,3),定数!$A$6:$A$13,定数!$B$6:$B$13))</f>
        <v>-1104.7560783567737</v>
      </c>
      <c r="S65" s="89"/>
      <c r="T65" s="90">
        <f t="shared" si="6"/>
        <v>-60.600000000000875</v>
      </c>
      <c r="U65" s="90"/>
      <c r="V65" t="str">
        <f t="shared" si="9"/>
        <v/>
      </c>
      <c r="W65">
        <f t="shared" si="3"/>
        <v>1</v>
      </c>
      <c r="X65" s="38">
        <f t="shared" si="7"/>
        <v>112942.63784728009</v>
      </c>
      <c r="Y65" s="39">
        <f t="shared" si="8"/>
        <v>1.5386731811996457E-2</v>
      </c>
      <c r="Z65" t="str">
        <f t="shared" si="4"/>
        <v/>
      </c>
      <c r="AA65">
        <f t="shared" si="5"/>
        <v>-1104.7560783567737</v>
      </c>
    </row>
    <row r="66" spans="2:27" x14ac:dyDescent="0.15">
      <c r="B66" s="37">
        <v>58</v>
      </c>
      <c r="C66" s="87">
        <f t="shared" si="0"/>
        <v>110100.06369022778</v>
      </c>
      <c r="D66" s="87"/>
      <c r="E66" s="37">
        <v>2016</v>
      </c>
      <c r="F66" s="8">
        <v>44173</v>
      </c>
      <c r="G66" s="37" t="s">
        <v>4</v>
      </c>
      <c r="H66" s="88">
        <v>114.378</v>
      </c>
      <c r="I66" s="88"/>
      <c r="J66" s="37">
        <v>126</v>
      </c>
      <c r="K66" s="87">
        <f t="shared" si="1"/>
        <v>1101.0006369022778</v>
      </c>
      <c r="L66" s="87"/>
      <c r="M66" s="6">
        <f>IF(J66="","",(K66/J66)/LOOKUP(RIGHT($D$2,3),定数!$A$6:$A$13,定数!$B$6:$B$13))</f>
        <v>8.7381002928752199E-2</v>
      </c>
      <c r="N66" s="37">
        <v>2016</v>
      </c>
      <c r="O66" s="8">
        <v>44174</v>
      </c>
      <c r="P66" s="88">
        <v>115.161</v>
      </c>
      <c r="Q66" s="88"/>
      <c r="R66" s="89">
        <f>IF(P66="","",T66*M66*LOOKUP(RIGHT($D$2,3),定数!$A$6:$A$13,定数!$B$6:$B$13))</f>
        <v>684.1932529321308</v>
      </c>
      <c r="S66" s="89"/>
      <c r="T66" s="90">
        <f t="shared" si="6"/>
        <v>78.300000000000125</v>
      </c>
      <c r="U66" s="90"/>
      <c r="V66" t="str">
        <f t="shared" si="9"/>
        <v/>
      </c>
      <c r="W66">
        <f t="shared" si="3"/>
        <v>0</v>
      </c>
      <c r="X66" s="38">
        <f t="shared" si="7"/>
        <v>112942.63784728009</v>
      </c>
      <c r="Y66" s="39">
        <f t="shared" si="8"/>
        <v>2.516829968940526E-2</v>
      </c>
      <c r="Z66">
        <f t="shared" si="4"/>
        <v>684.1932529321308</v>
      </c>
      <c r="AA66" t="str">
        <f t="shared" si="5"/>
        <v/>
      </c>
    </row>
    <row r="67" spans="2:27" x14ac:dyDescent="0.15">
      <c r="B67" s="37">
        <v>59</v>
      </c>
      <c r="C67" s="87">
        <f t="shared" si="0"/>
        <v>110784.25694315991</v>
      </c>
      <c r="D67" s="87"/>
      <c r="E67" s="37">
        <v>2017</v>
      </c>
      <c r="F67" s="8">
        <v>43849</v>
      </c>
      <c r="G67" s="37" t="s">
        <v>3</v>
      </c>
      <c r="H67" s="88">
        <v>114.383</v>
      </c>
      <c r="I67" s="88"/>
      <c r="J67" s="37">
        <v>113</v>
      </c>
      <c r="K67" s="87">
        <f t="shared" si="1"/>
        <v>1107.842569431599</v>
      </c>
      <c r="L67" s="87"/>
      <c r="M67" s="6">
        <f>IF(J67="","",(K67/J67)/LOOKUP(RIGHT($D$2,3),定数!$A$6:$A$13,定数!$B$6:$B$13))</f>
        <v>9.8039165436424686E-2</v>
      </c>
      <c r="N67" s="37">
        <v>2017</v>
      </c>
      <c r="O67" s="8">
        <v>43853</v>
      </c>
      <c r="P67" s="88">
        <v>112.842</v>
      </c>
      <c r="Q67" s="88"/>
      <c r="R67" s="89">
        <f>IF(P67="","",T67*M67*LOOKUP(RIGHT($D$2,3),定数!$A$6:$A$13,定数!$B$6:$B$13))</f>
        <v>1510.7835393753012</v>
      </c>
      <c r="S67" s="89"/>
      <c r="T67" s="90">
        <f t="shared" si="6"/>
        <v>154.09999999999968</v>
      </c>
      <c r="U67" s="90"/>
      <c r="V67" t="str">
        <f t="shared" si="9"/>
        <v/>
      </c>
      <c r="W67">
        <f t="shared" si="3"/>
        <v>0</v>
      </c>
      <c r="X67" s="38">
        <f t="shared" si="7"/>
        <v>112942.63784728009</v>
      </c>
      <c r="Y67" s="39">
        <f t="shared" si="8"/>
        <v>1.9110416980332223E-2</v>
      </c>
      <c r="Z67">
        <f t="shared" si="4"/>
        <v>1510.7835393753012</v>
      </c>
      <c r="AA67" t="str">
        <f t="shared" si="5"/>
        <v/>
      </c>
    </row>
    <row r="68" spans="2:27" x14ac:dyDescent="0.15">
      <c r="B68" s="37">
        <v>60</v>
      </c>
      <c r="C68" s="87">
        <f t="shared" si="0"/>
        <v>112295.04048253522</v>
      </c>
      <c r="D68" s="87"/>
      <c r="E68" s="37"/>
      <c r="F68" s="8">
        <v>43864</v>
      </c>
      <c r="G68" s="37" t="s">
        <v>3</v>
      </c>
      <c r="H68" s="88">
        <v>112.297</v>
      </c>
      <c r="I68" s="88"/>
      <c r="J68" s="37">
        <v>117</v>
      </c>
      <c r="K68" s="87">
        <f t="shared" si="1"/>
        <v>1122.9504048253523</v>
      </c>
      <c r="L68" s="87"/>
      <c r="M68" s="6">
        <f>IF(J68="","",(K68/J68)/LOOKUP(RIGHT($D$2,3),定数!$A$6:$A$13,定数!$B$6:$B$13))</f>
        <v>9.5978667079089933E-2</v>
      </c>
      <c r="N68" s="37"/>
      <c r="O68" s="8">
        <v>43871</v>
      </c>
      <c r="P68" s="88">
        <v>113.468</v>
      </c>
      <c r="Q68" s="88"/>
      <c r="R68" s="89">
        <f>IF(P68="","",T68*M68*LOOKUP(RIGHT($D$2,3),定数!$A$6:$A$13,定数!$B$6:$B$13))</f>
        <v>-1123.9101914961493</v>
      </c>
      <c r="S68" s="89"/>
      <c r="T68" s="90">
        <f t="shared" si="6"/>
        <v>-117.10000000000065</v>
      </c>
      <c r="U68" s="90"/>
      <c r="V68" t="str">
        <f t="shared" si="9"/>
        <v/>
      </c>
      <c r="W68">
        <f t="shared" si="3"/>
        <v>1</v>
      </c>
      <c r="X68" s="38">
        <f t="shared" si="7"/>
        <v>112942.63784728009</v>
      </c>
      <c r="Y68" s="39">
        <f t="shared" si="8"/>
        <v>5.7338608083560283E-3</v>
      </c>
      <c r="Z68" t="str">
        <f t="shared" si="4"/>
        <v/>
      </c>
      <c r="AA68">
        <f t="shared" si="5"/>
        <v>-1123.9101914961493</v>
      </c>
    </row>
    <row r="69" spans="2:27" x14ac:dyDescent="0.15">
      <c r="B69" s="37">
        <v>61</v>
      </c>
      <c r="C69" s="87">
        <f t="shared" si="0"/>
        <v>111171.13029103907</v>
      </c>
      <c r="D69" s="87"/>
      <c r="E69" s="37"/>
      <c r="F69" s="8">
        <v>43926</v>
      </c>
      <c r="G69" s="37" t="s">
        <v>3</v>
      </c>
      <c r="H69" s="88">
        <v>110.51900000000001</v>
      </c>
      <c r="I69" s="88"/>
      <c r="J69" s="37">
        <v>93</v>
      </c>
      <c r="K69" s="87">
        <f t="shared" si="1"/>
        <v>1111.7113029103907</v>
      </c>
      <c r="L69" s="87"/>
      <c r="M69" s="6">
        <f>IF(J69="","",(K69/J69)/LOOKUP(RIGHT($D$2,3),定数!$A$6:$A$13,定数!$B$6:$B$13))</f>
        <v>0.11953884977531082</v>
      </c>
      <c r="N69" s="37"/>
      <c r="O69" s="8">
        <v>43931</v>
      </c>
      <c r="P69" s="88">
        <v>111.44799999999999</v>
      </c>
      <c r="Q69" s="88"/>
      <c r="R69" s="89">
        <f>IF(P69="","",T69*M69*LOOKUP(RIGHT($D$2,3),定数!$A$6:$A$13,定数!$B$6:$B$13))</f>
        <v>-1110.515914412623</v>
      </c>
      <c r="S69" s="89"/>
      <c r="T69" s="90">
        <f t="shared" si="6"/>
        <v>-92.899999999998784</v>
      </c>
      <c r="U69" s="90"/>
      <c r="V69" t="str">
        <f t="shared" si="9"/>
        <v/>
      </c>
      <c r="W69">
        <f t="shared" si="3"/>
        <v>2</v>
      </c>
      <c r="X69" s="38">
        <f t="shared" si="7"/>
        <v>112942.63784728009</v>
      </c>
      <c r="Y69" s="39">
        <f t="shared" si="8"/>
        <v>1.568502020146223E-2</v>
      </c>
      <c r="Z69" t="str">
        <f t="shared" si="4"/>
        <v/>
      </c>
      <c r="AA69">
        <f t="shared" si="5"/>
        <v>-1110.515914412623</v>
      </c>
    </row>
    <row r="70" spans="2:27" x14ac:dyDescent="0.15">
      <c r="B70" s="37">
        <v>62</v>
      </c>
      <c r="C70" s="87">
        <f t="shared" si="0"/>
        <v>110060.61437662644</v>
      </c>
      <c r="D70" s="87"/>
      <c r="E70" s="37"/>
      <c r="F70" s="8">
        <v>43931</v>
      </c>
      <c r="G70" s="37" t="s">
        <v>3</v>
      </c>
      <c r="H70" s="88">
        <v>110.789</v>
      </c>
      <c r="I70" s="88"/>
      <c r="J70" s="37">
        <v>78</v>
      </c>
      <c r="K70" s="87">
        <f t="shared" si="1"/>
        <v>1100.6061437662645</v>
      </c>
      <c r="L70" s="87"/>
      <c r="M70" s="6">
        <f>IF(J70="","",(K70/J70)/LOOKUP(RIGHT($D$2,3),定数!$A$6:$A$13,定数!$B$6:$B$13))</f>
        <v>0.14110335176490571</v>
      </c>
      <c r="N70" s="37"/>
      <c r="O70" s="8">
        <v>43932</v>
      </c>
      <c r="P70" s="88">
        <v>110.111</v>
      </c>
      <c r="Q70" s="88"/>
      <c r="R70" s="89">
        <f>IF(P70="","",T70*M70*LOOKUP(RIGHT($D$2,3),定数!$A$6:$A$13,定数!$B$6:$B$13))</f>
        <v>956.6807249660568</v>
      </c>
      <c r="S70" s="89"/>
      <c r="T70" s="90">
        <f t="shared" si="6"/>
        <v>67.799999999999727</v>
      </c>
      <c r="U70" s="90"/>
      <c r="V70" t="str">
        <f t="shared" si="9"/>
        <v/>
      </c>
      <c r="W70">
        <f t="shared" si="3"/>
        <v>0</v>
      </c>
      <c r="X70" s="38">
        <f t="shared" si="7"/>
        <v>112942.63784728009</v>
      </c>
      <c r="Y70" s="39">
        <f t="shared" si="8"/>
        <v>2.5517585967406609E-2</v>
      </c>
      <c r="Z70">
        <f t="shared" si="4"/>
        <v>956.6807249660568</v>
      </c>
      <c r="AA70" t="str">
        <f t="shared" si="5"/>
        <v/>
      </c>
    </row>
    <row r="71" spans="2:27" x14ac:dyDescent="0.15">
      <c r="B71" s="37">
        <v>63</v>
      </c>
      <c r="C71" s="87">
        <f t="shared" si="0"/>
        <v>111017.29510159251</v>
      </c>
      <c r="D71" s="87"/>
      <c r="E71" s="37"/>
      <c r="F71" s="8">
        <v>44050</v>
      </c>
      <c r="G71" s="37" t="s">
        <v>3</v>
      </c>
      <c r="H71" s="88">
        <v>110.628</v>
      </c>
      <c r="I71" s="88"/>
      <c r="J71" s="37">
        <v>28</v>
      </c>
      <c r="K71" s="87">
        <f t="shared" si="1"/>
        <v>1110.172951015925</v>
      </c>
      <c r="L71" s="87"/>
      <c r="M71" s="6">
        <f>IF(J71="","",(K71/J71)/LOOKUP(RIGHT($D$2,3),定数!$A$6:$A$13,定数!$B$6:$B$13))</f>
        <v>0.39649033964854469</v>
      </c>
      <c r="N71" s="37"/>
      <c r="O71" s="8">
        <v>44051</v>
      </c>
      <c r="P71" s="88">
        <v>110.29</v>
      </c>
      <c r="Q71" s="88"/>
      <c r="R71" s="89">
        <f>IF(P71="","",T71*M71*LOOKUP(RIGHT($D$2,3),定数!$A$6:$A$13,定数!$B$6:$B$13))</f>
        <v>1340.1373480120567</v>
      </c>
      <c r="S71" s="89"/>
      <c r="T71" s="90">
        <f t="shared" si="6"/>
        <v>33.799999999999386</v>
      </c>
      <c r="U71" s="90"/>
      <c r="V71" t="str">
        <f t="shared" si="9"/>
        <v/>
      </c>
      <c r="W71">
        <f t="shared" si="3"/>
        <v>0</v>
      </c>
      <c r="X71" s="38">
        <f t="shared" si="7"/>
        <v>112942.63784728009</v>
      </c>
      <c r="Y71" s="39">
        <f t="shared" si="8"/>
        <v>1.7047084983892513E-2</v>
      </c>
      <c r="Z71">
        <f t="shared" si="4"/>
        <v>1340.1373480120567</v>
      </c>
      <c r="AA71" t="str">
        <f t="shared" si="5"/>
        <v/>
      </c>
    </row>
    <row r="72" spans="2:27" x14ac:dyDescent="0.15">
      <c r="B72" s="37">
        <v>64</v>
      </c>
      <c r="C72" s="87">
        <f t="shared" si="0"/>
        <v>112357.43244960456</v>
      </c>
      <c r="D72" s="87"/>
      <c r="E72" s="37"/>
      <c r="F72" s="8">
        <v>44109</v>
      </c>
      <c r="G72" s="37" t="s">
        <v>4</v>
      </c>
      <c r="H72" s="88">
        <v>112.923</v>
      </c>
      <c r="I72" s="88"/>
      <c r="J72" s="37">
        <v>52</v>
      </c>
      <c r="K72" s="87">
        <f t="shared" si="1"/>
        <v>1123.5743244960456</v>
      </c>
      <c r="L72" s="87"/>
      <c r="M72" s="6">
        <f>IF(J72="","",(K72/J72)/LOOKUP(RIGHT($D$2,3),定数!$A$6:$A$13,定数!$B$6:$B$13))</f>
        <v>0.21607198548000878</v>
      </c>
      <c r="N72" s="37"/>
      <c r="O72" s="8">
        <v>44113</v>
      </c>
      <c r="P72" s="88">
        <v>112.405</v>
      </c>
      <c r="Q72" s="88"/>
      <c r="R72" s="89">
        <f>IF(P72="","",T72*M72*LOOKUP(RIGHT($D$2,3),定数!$A$6:$A$13,定数!$B$6:$B$13))</f>
        <v>-1119.2528847864469</v>
      </c>
      <c r="S72" s="89"/>
      <c r="T72" s="90">
        <f t="shared" si="6"/>
        <v>-51.800000000000068</v>
      </c>
      <c r="U72" s="90"/>
      <c r="V72" t="str">
        <f t="shared" si="9"/>
        <v/>
      </c>
      <c r="W72">
        <f t="shared" si="3"/>
        <v>1</v>
      </c>
      <c r="X72" s="38">
        <f t="shared" si="7"/>
        <v>112942.63784728009</v>
      </c>
      <c r="Y72" s="39">
        <f t="shared" si="8"/>
        <v>5.1814390811982802E-3</v>
      </c>
      <c r="Z72" t="str">
        <f t="shared" si="4"/>
        <v/>
      </c>
      <c r="AA72">
        <f t="shared" si="5"/>
        <v>-1119.2528847864469</v>
      </c>
    </row>
    <row r="73" spans="2:27" x14ac:dyDescent="0.15">
      <c r="B73" s="37">
        <v>65</v>
      </c>
      <c r="C73" s="87">
        <f t="shared" si="0"/>
        <v>111238.17956481811</v>
      </c>
      <c r="D73" s="87"/>
      <c r="E73" s="37"/>
      <c r="F73" s="8">
        <v>44143</v>
      </c>
      <c r="G73" s="37" t="s">
        <v>4</v>
      </c>
      <c r="H73" s="88">
        <v>114.21899999999999</v>
      </c>
      <c r="I73" s="88"/>
      <c r="J73" s="37">
        <v>69</v>
      </c>
      <c r="K73" s="87">
        <f t="shared" si="1"/>
        <v>1112.3817956481812</v>
      </c>
      <c r="L73" s="87"/>
      <c r="M73" s="6">
        <f>IF(J73="","",(K73/J73)/LOOKUP(RIGHT($D$2,3),定数!$A$6:$A$13,定数!$B$6:$B$13))</f>
        <v>0.16121475299249002</v>
      </c>
      <c r="N73" s="37"/>
      <c r="O73" s="8">
        <v>44143</v>
      </c>
      <c r="P73" s="88">
        <v>113.52800000000001</v>
      </c>
      <c r="Q73" s="88"/>
      <c r="R73" s="89">
        <f>IF(P73="","",T73*M73*LOOKUP(RIGHT($D$2,3),定数!$A$6:$A$13,定数!$B$6:$B$13))</f>
        <v>-1113.9939431780872</v>
      </c>
      <c r="S73" s="89"/>
      <c r="T73" s="90">
        <f t="shared" si="6"/>
        <v>-69.099999999998829</v>
      </c>
      <c r="U73" s="90"/>
      <c r="V73" t="str">
        <f t="shared" si="9"/>
        <v/>
      </c>
      <c r="W73">
        <f t="shared" si="3"/>
        <v>2</v>
      </c>
      <c r="X73" s="38">
        <f t="shared" si="7"/>
        <v>112942.63784728009</v>
      </c>
      <c r="Y73" s="39">
        <f t="shared" si="8"/>
        <v>1.5091362438043321E-2</v>
      </c>
      <c r="Z73" t="str">
        <f t="shared" si="4"/>
        <v/>
      </c>
      <c r="AA73">
        <f t="shared" si="5"/>
        <v>-1113.9939431780872</v>
      </c>
    </row>
    <row r="74" spans="2:27" x14ac:dyDescent="0.15">
      <c r="B74" s="37">
        <v>66</v>
      </c>
      <c r="C74" s="87">
        <f t="shared" ref="C74:C108" si="10">IF(R73="","",C73+R73)</f>
        <v>110124.18562164003</v>
      </c>
      <c r="D74" s="87"/>
      <c r="E74" s="37"/>
      <c r="F74" s="8">
        <v>44143</v>
      </c>
      <c r="G74" s="37" t="s">
        <v>4</v>
      </c>
      <c r="H74" s="88">
        <v>114.02500000000001</v>
      </c>
      <c r="I74" s="88"/>
      <c r="J74" s="37">
        <v>64</v>
      </c>
      <c r="K74" s="87">
        <f t="shared" ref="K74:K108" si="11">IF(J74="","",C74*0.01)</f>
        <v>1101.2418562164003</v>
      </c>
      <c r="L74" s="87"/>
      <c r="M74" s="6">
        <f>IF(J74="","",(K74/J74)/LOOKUP(RIGHT($D$2,3),定数!$A$6:$A$13,定数!$B$6:$B$13))</f>
        <v>0.17206904003381254</v>
      </c>
      <c r="N74" s="37"/>
      <c r="O74" s="8">
        <v>44144</v>
      </c>
      <c r="P74" s="88">
        <v>113.386</v>
      </c>
      <c r="Q74" s="88"/>
      <c r="R74" s="89">
        <f>IF(P74="","",T74*M74*LOOKUP(RIGHT($D$2,3),定数!$A$6:$A$13,定数!$B$6:$B$13))</f>
        <v>-1099.5211658160792</v>
      </c>
      <c r="S74" s="89"/>
      <c r="T74" s="90">
        <f t="shared" si="6"/>
        <v>-63.900000000001</v>
      </c>
      <c r="U74" s="90"/>
      <c r="V74" t="str">
        <f t="shared" si="9"/>
        <v/>
      </c>
      <c r="W74">
        <f t="shared" si="9"/>
        <v>3</v>
      </c>
      <c r="X74" s="38">
        <f t="shared" si="7"/>
        <v>112942.63784728009</v>
      </c>
      <c r="Y74" s="39">
        <f t="shared" si="8"/>
        <v>2.4954722851888156E-2</v>
      </c>
      <c r="Z74" t="str">
        <f t="shared" ref="Z74:Z108" si="12">IF(R74&gt;0,R74,"")</f>
        <v/>
      </c>
      <c r="AA74">
        <f t="shared" ref="AA74:AA108" si="13">IF(R74&lt;0,R74,"")</f>
        <v>-1099.5211658160792</v>
      </c>
    </row>
    <row r="75" spans="2:27" x14ac:dyDescent="0.15">
      <c r="B75" s="37">
        <v>67</v>
      </c>
      <c r="C75" s="87">
        <f t="shared" si="10"/>
        <v>109024.66445582395</v>
      </c>
      <c r="D75" s="87"/>
      <c r="E75" s="37">
        <v>2018</v>
      </c>
      <c r="F75" s="8">
        <v>44176</v>
      </c>
      <c r="G75" s="37" t="s">
        <v>4</v>
      </c>
      <c r="H75" s="88">
        <v>113.468</v>
      </c>
      <c r="I75" s="88"/>
      <c r="J75" s="37">
        <v>47</v>
      </c>
      <c r="K75" s="87">
        <f t="shared" si="11"/>
        <v>1090.2466445582395</v>
      </c>
      <c r="L75" s="87"/>
      <c r="M75" s="6">
        <f>IF(J75="","",(K75/J75)/LOOKUP(RIGHT($D$2,3),定数!$A$6:$A$13,定数!$B$6:$B$13))</f>
        <v>0.23196737118260416</v>
      </c>
      <c r="N75" s="37">
        <v>2018</v>
      </c>
      <c r="O75" s="8">
        <v>44182</v>
      </c>
      <c r="P75" s="88">
        <v>113.001</v>
      </c>
      <c r="Q75" s="88"/>
      <c r="R75" s="89">
        <f>IF(P75="","",T75*M75*LOOKUP(RIGHT($D$2,3),定数!$A$6:$A$13,定数!$B$6:$B$13))</f>
        <v>-1083.2876234227585</v>
      </c>
      <c r="S75" s="89"/>
      <c r="T75" s="90">
        <f t="shared" si="6"/>
        <v>-46.699999999999875</v>
      </c>
      <c r="U75" s="90"/>
      <c r="V75" t="str">
        <f t="shared" ref="V75:W90" si="14">IF(S75&lt;&gt;"",IF(S75&lt;0,1+V74,0),"")</f>
        <v/>
      </c>
      <c r="W75">
        <f t="shared" si="14"/>
        <v>4</v>
      </c>
      <c r="X75" s="38">
        <f t="shared" si="7"/>
        <v>112942.63784728009</v>
      </c>
      <c r="Y75" s="39">
        <f t="shared" si="8"/>
        <v>3.468994054091401E-2</v>
      </c>
      <c r="Z75" t="str">
        <f t="shared" si="12"/>
        <v/>
      </c>
      <c r="AA75">
        <f t="shared" si="13"/>
        <v>-1083.2876234227585</v>
      </c>
    </row>
    <row r="76" spans="2:27" x14ac:dyDescent="0.15">
      <c r="B76" s="37">
        <v>68</v>
      </c>
      <c r="C76" s="87">
        <f t="shared" si="10"/>
        <v>107941.37683240119</v>
      </c>
      <c r="D76" s="87"/>
      <c r="E76" s="37">
        <v>2019</v>
      </c>
      <c r="F76" s="8">
        <v>43909</v>
      </c>
      <c r="G76" s="37" t="s">
        <v>4</v>
      </c>
      <c r="H76" s="88">
        <v>111.479</v>
      </c>
      <c r="I76" s="88"/>
      <c r="J76" s="37">
        <v>33</v>
      </c>
      <c r="K76" s="87">
        <f t="shared" si="11"/>
        <v>1079.4137683240119</v>
      </c>
      <c r="L76" s="87"/>
      <c r="M76" s="6">
        <f>IF(J76="","",(K76/J76)/LOOKUP(RIGHT($D$2,3),定数!$A$6:$A$13,定数!$B$6:$B$13))</f>
        <v>0.32709508131030668</v>
      </c>
      <c r="N76" s="37">
        <v>2019</v>
      </c>
      <c r="O76" s="8">
        <v>43910</v>
      </c>
      <c r="P76" s="88">
        <v>111.15</v>
      </c>
      <c r="Q76" s="88"/>
      <c r="R76" s="89">
        <f>IF(P76="","",T76*M76*LOOKUP(RIGHT($D$2,3),定数!$A$6:$A$13,定数!$B$6:$B$13))</f>
        <v>-1076.1428175108877</v>
      </c>
      <c r="S76" s="89"/>
      <c r="T76" s="90">
        <f t="shared" ref="T76:T108" si="15">IF(P76="","",IF(G76="買",(P76-H76),(H76-P76))*IF(RIGHT($D$2,3)="JPY",100,10000))</f>
        <v>-32.899999999999352</v>
      </c>
      <c r="U76" s="90"/>
      <c r="V76" t="str">
        <f t="shared" si="14"/>
        <v/>
      </c>
      <c r="W76">
        <f t="shared" si="14"/>
        <v>5</v>
      </c>
      <c r="X76" s="38">
        <f t="shared" ref="X76:X108" si="16">IF(C76&lt;&gt;"",MAX(X75,C76),"")</f>
        <v>112942.63784728009</v>
      </c>
      <c r="Y76" s="39">
        <f t="shared" ref="Y76:Y108" si="17">IF(X76&lt;&gt;"",1-(C76/X76),"")</f>
        <v>4.4281425599794755E-2</v>
      </c>
      <c r="Z76" t="str">
        <f t="shared" si="12"/>
        <v/>
      </c>
      <c r="AA76">
        <f t="shared" si="13"/>
        <v>-1076.1428175108877</v>
      </c>
    </row>
    <row r="77" spans="2:27" x14ac:dyDescent="0.15">
      <c r="B77" s="37">
        <v>69</v>
      </c>
      <c r="C77" s="87">
        <f t="shared" si="10"/>
        <v>106865.2340148903</v>
      </c>
      <c r="D77" s="87"/>
      <c r="E77" s="37"/>
      <c r="F77" s="8">
        <v>43981</v>
      </c>
      <c r="G77" s="37" t="s">
        <v>3</v>
      </c>
      <c r="H77" s="88">
        <v>109.46599999999999</v>
      </c>
      <c r="I77" s="88"/>
      <c r="J77" s="37">
        <v>46</v>
      </c>
      <c r="K77" s="87">
        <f t="shared" si="11"/>
        <v>1068.652340148903</v>
      </c>
      <c r="L77" s="87"/>
      <c r="M77" s="6">
        <f>IF(J77="","",(K77/J77)/LOOKUP(RIGHT($D$2,3),定数!$A$6:$A$13,定数!$B$6:$B$13))</f>
        <v>0.23231572611932674</v>
      </c>
      <c r="N77" s="37"/>
      <c r="O77" s="8">
        <v>43982</v>
      </c>
      <c r="P77" s="88">
        <v>108.892</v>
      </c>
      <c r="Q77" s="88"/>
      <c r="R77" s="89">
        <f>IF(P77="","",T77*M77*LOOKUP(RIGHT($D$2,3),定数!$A$6:$A$13,定数!$B$6:$B$13))</f>
        <v>1333.492267924931</v>
      </c>
      <c r="S77" s="89"/>
      <c r="T77" s="90">
        <f t="shared" si="15"/>
        <v>57.399999999999807</v>
      </c>
      <c r="U77" s="90"/>
      <c r="V77" t="str">
        <f t="shared" si="14"/>
        <v/>
      </c>
      <c r="W77">
        <f t="shared" si="14"/>
        <v>0</v>
      </c>
      <c r="X77" s="38">
        <f t="shared" si="16"/>
        <v>112942.63784728009</v>
      </c>
      <c r="Y77" s="39">
        <f t="shared" si="17"/>
        <v>5.3809650174875379E-2</v>
      </c>
      <c r="Z77">
        <f t="shared" si="12"/>
        <v>1333.492267924931</v>
      </c>
      <c r="AA77" t="str">
        <f t="shared" si="13"/>
        <v/>
      </c>
    </row>
    <row r="78" spans="2:27" x14ac:dyDescent="0.15">
      <c r="B78" s="37">
        <v>70</v>
      </c>
      <c r="C78" s="87">
        <f t="shared" si="10"/>
        <v>108198.72628281523</v>
      </c>
      <c r="D78" s="87"/>
      <c r="E78" s="37"/>
      <c r="F78" s="8">
        <v>43993</v>
      </c>
      <c r="G78" s="37" t="s">
        <v>3</v>
      </c>
      <c r="H78" s="88">
        <v>108.333</v>
      </c>
      <c r="I78" s="88"/>
      <c r="J78" s="37">
        <v>46</v>
      </c>
      <c r="K78" s="87">
        <f t="shared" si="11"/>
        <v>1081.9872628281523</v>
      </c>
      <c r="L78" s="87"/>
      <c r="M78" s="6">
        <f>IF(J78="","",(K78/J78)/LOOKUP(RIGHT($D$2,3),定数!$A$6:$A$13,定数!$B$6:$B$13))</f>
        <v>0.23521462235394616</v>
      </c>
      <c r="N78" s="37"/>
      <c r="O78" s="8">
        <v>44002</v>
      </c>
      <c r="P78" s="88">
        <v>107.77200000000001</v>
      </c>
      <c r="Q78" s="88"/>
      <c r="R78" s="89">
        <f>IF(P78="","",T78*M78*LOOKUP(RIGHT($D$2,3),定数!$A$6:$A$13,定数!$B$6:$B$13))</f>
        <v>1319.5540314056211</v>
      </c>
      <c r="S78" s="89"/>
      <c r="T78" s="90">
        <f t="shared" si="15"/>
        <v>56.099999999999284</v>
      </c>
      <c r="U78" s="90"/>
      <c r="V78" t="str">
        <f t="shared" si="14"/>
        <v/>
      </c>
      <c r="W78">
        <f t="shared" si="14"/>
        <v>0</v>
      </c>
      <c r="X78" s="38">
        <f t="shared" si="16"/>
        <v>112942.63784728009</v>
      </c>
      <c r="Y78" s="39">
        <f t="shared" si="17"/>
        <v>4.2002840157492338E-2</v>
      </c>
      <c r="Z78">
        <f t="shared" si="12"/>
        <v>1319.5540314056211</v>
      </c>
      <c r="AA78" t="str">
        <f t="shared" si="13"/>
        <v/>
      </c>
    </row>
    <row r="79" spans="2:27" x14ac:dyDescent="0.15">
      <c r="B79" s="37">
        <v>71</v>
      </c>
      <c r="C79" s="87">
        <f t="shared" si="10"/>
        <v>109518.28031422086</v>
      </c>
      <c r="D79" s="87"/>
      <c r="E79" s="37"/>
      <c r="F79" s="8">
        <v>44009</v>
      </c>
      <c r="G79" s="37" t="s">
        <v>3</v>
      </c>
      <c r="H79" s="88">
        <v>107.63200000000001</v>
      </c>
      <c r="I79" s="88"/>
      <c r="J79" s="37">
        <v>52</v>
      </c>
      <c r="K79" s="87">
        <f t="shared" si="11"/>
        <v>1095.1828031422085</v>
      </c>
      <c r="L79" s="87"/>
      <c r="M79" s="6">
        <f>IF(J79="","",(K79/J79)/LOOKUP(RIGHT($D$2,3),定数!$A$6:$A$13,定数!$B$6:$B$13))</f>
        <v>0.21061207752734781</v>
      </c>
      <c r="N79" s="37"/>
      <c r="O79" s="8">
        <v>44013</v>
      </c>
      <c r="P79" s="88">
        <v>108.15300000000001</v>
      </c>
      <c r="Q79" s="88"/>
      <c r="R79" s="89">
        <f>IF(P79="","",T79*M79*LOOKUP(RIGHT($D$2,3),定数!$A$6:$A$13,定数!$B$6:$B$13))</f>
        <v>-1097.2889239174838</v>
      </c>
      <c r="S79" s="89"/>
      <c r="T79" s="90">
        <f t="shared" si="15"/>
        <v>-52.10000000000008</v>
      </c>
      <c r="U79" s="90"/>
      <c r="V79" t="str">
        <f t="shared" si="14"/>
        <v/>
      </c>
      <c r="W79">
        <f t="shared" si="14"/>
        <v>1</v>
      </c>
      <c r="X79" s="38">
        <f t="shared" si="16"/>
        <v>112942.63784728009</v>
      </c>
      <c r="Y79" s="39">
        <f t="shared" si="17"/>
        <v>3.0319440012456678E-2</v>
      </c>
      <c r="Z79" t="str">
        <f t="shared" si="12"/>
        <v/>
      </c>
      <c r="AA79">
        <f t="shared" si="13"/>
        <v>-1097.2889239174838</v>
      </c>
    </row>
    <row r="80" spans="2:27" x14ac:dyDescent="0.15">
      <c r="B80" s="37">
        <v>72</v>
      </c>
      <c r="C80" s="87">
        <f t="shared" si="10"/>
        <v>108420.99139030337</v>
      </c>
      <c r="D80" s="87"/>
      <c r="E80" s="37"/>
      <c r="F80" s="8">
        <v>44023</v>
      </c>
      <c r="G80" s="37" t="s">
        <v>4</v>
      </c>
      <c r="H80" s="88">
        <v>108.533</v>
      </c>
      <c r="I80" s="88"/>
      <c r="J80" s="37">
        <v>68</v>
      </c>
      <c r="K80" s="87">
        <f t="shared" si="11"/>
        <v>1084.2099139030338</v>
      </c>
      <c r="L80" s="87"/>
      <c r="M80" s="6">
        <f>IF(J80="","",(K80/J80)/LOOKUP(RIGHT($D$2,3),定数!$A$6:$A$13,定数!$B$6:$B$13))</f>
        <v>0.15944263439750497</v>
      </c>
      <c r="N80" s="37"/>
      <c r="O80" s="8">
        <v>44024</v>
      </c>
      <c r="P80" s="88">
        <v>107.851</v>
      </c>
      <c r="Q80" s="88"/>
      <c r="R80" s="89">
        <f>IF(P80="","",T80*M80*LOOKUP(RIGHT($D$2,3),定数!$A$6:$A$13,定数!$B$6:$B$13))</f>
        <v>-1087.3987665909874</v>
      </c>
      <c r="S80" s="89"/>
      <c r="T80" s="90">
        <f t="shared" si="15"/>
        <v>-68.200000000000216</v>
      </c>
      <c r="U80" s="90"/>
      <c r="V80" t="str">
        <f t="shared" si="14"/>
        <v/>
      </c>
      <c r="W80">
        <f t="shared" si="14"/>
        <v>2</v>
      </c>
      <c r="X80" s="38">
        <f t="shared" si="16"/>
        <v>112942.63784728009</v>
      </c>
      <c r="Y80" s="39">
        <f t="shared" si="17"/>
        <v>4.003489331540877E-2</v>
      </c>
      <c r="Z80" t="str">
        <f t="shared" si="12"/>
        <v/>
      </c>
      <c r="AA80">
        <f t="shared" si="13"/>
        <v>-1087.3987665909874</v>
      </c>
    </row>
    <row r="81" spans="2:27" x14ac:dyDescent="0.15">
      <c r="B81" s="37">
        <v>73</v>
      </c>
      <c r="C81" s="87">
        <f t="shared" si="10"/>
        <v>107333.59262371239</v>
      </c>
      <c r="D81" s="87"/>
      <c r="E81" s="46">
        <v>2020</v>
      </c>
      <c r="F81" s="8">
        <v>43945</v>
      </c>
      <c r="G81" s="46" t="s">
        <v>3</v>
      </c>
      <c r="H81" s="88">
        <v>107.35299999999999</v>
      </c>
      <c r="I81" s="88"/>
      <c r="J81" s="46">
        <v>40</v>
      </c>
      <c r="K81" s="87">
        <f t="shared" si="11"/>
        <v>1073.3359262371239</v>
      </c>
      <c r="L81" s="87"/>
      <c r="M81" s="6">
        <f>IF(J81="","",(K81/J81)/LOOKUP(RIGHT($D$2,3),定数!$A$6:$A$13,定数!$B$6:$B$13))</f>
        <v>0.26833398155928095</v>
      </c>
      <c r="N81" s="37">
        <v>2020</v>
      </c>
      <c r="O81" s="8">
        <v>43949</v>
      </c>
      <c r="P81" s="88">
        <v>106.86799999999999</v>
      </c>
      <c r="Q81" s="88"/>
      <c r="R81" s="89">
        <f>IF(P81="","",T81*M81*LOOKUP(RIGHT($D$2,3),定数!$A$6:$A$13,定数!$B$6:$B$13))</f>
        <v>1301.419810562511</v>
      </c>
      <c r="S81" s="89"/>
      <c r="T81" s="90">
        <f t="shared" si="15"/>
        <v>48.499999999999943</v>
      </c>
      <c r="U81" s="90"/>
      <c r="V81" t="str">
        <f t="shared" si="14"/>
        <v/>
      </c>
      <c r="W81">
        <f t="shared" si="14"/>
        <v>0</v>
      </c>
      <c r="X81" s="38">
        <f t="shared" si="16"/>
        <v>112942.63784728009</v>
      </c>
      <c r="Y81" s="39">
        <f t="shared" si="17"/>
        <v>4.9662778650098383E-2</v>
      </c>
      <c r="Z81">
        <f t="shared" si="12"/>
        <v>1301.419810562511</v>
      </c>
      <c r="AA81" t="str">
        <f t="shared" si="13"/>
        <v/>
      </c>
    </row>
    <row r="82" spans="2:27" x14ac:dyDescent="0.15">
      <c r="B82" s="37">
        <v>74</v>
      </c>
      <c r="C82" s="87">
        <f t="shared" si="10"/>
        <v>108635.0124342749</v>
      </c>
      <c r="D82" s="87"/>
      <c r="E82" s="37"/>
      <c r="F82" s="8"/>
      <c r="G82" s="37"/>
      <c r="H82" s="88"/>
      <c r="I82" s="88"/>
      <c r="J82" s="37"/>
      <c r="K82" s="87" t="str">
        <f t="shared" si="11"/>
        <v/>
      </c>
      <c r="L82" s="87"/>
      <c r="M82" s="6" t="str">
        <f>IF(J82="","",(K82/J82)/LOOKUP(RIGHT($D$2,3),定数!$A$6:$A$13,定数!$B$6:$B$13))</f>
        <v/>
      </c>
      <c r="N82" s="37"/>
      <c r="O82" s="8"/>
      <c r="P82" s="88"/>
      <c r="Q82" s="88"/>
      <c r="R82" s="89" t="str">
        <f>IF(P82="","",T82*M82*LOOKUP(RIGHT($D$2,3),定数!$A$6:$A$13,定数!$B$6:$B$13))</f>
        <v/>
      </c>
      <c r="S82" s="89"/>
      <c r="T82" s="90" t="str">
        <f t="shared" si="15"/>
        <v/>
      </c>
      <c r="U82" s="90"/>
      <c r="V82" t="str">
        <f t="shared" si="14"/>
        <v/>
      </c>
      <c r="W82" t="str">
        <f t="shared" si="14"/>
        <v/>
      </c>
      <c r="X82" s="38">
        <f t="shared" si="16"/>
        <v>112942.63784728009</v>
      </c>
      <c r="Y82" s="39">
        <f t="shared" si="17"/>
        <v>3.8139939841230874E-2</v>
      </c>
      <c r="Z82" t="str">
        <f t="shared" si="12"/>
        <v/>
      </c>
      <c r="AA82" t="str">
        <f t="shared" si="13"/>
        <v/>
      </c>
    </row>
    <row r="83" spans="2:27" x14ac:dyDescent="0.15">
      <c r="B83" s="37">
        <v>75</v>
      </c>
      <c r="C83" s="87" t="str">
        <f t="shared" si="10"/>
        <v/>
      </c>
      <c r="D83" s="87"/>
      <c r="E83" s="37"/>
      <c r="F83" s="8"/>
      <c r="G83" s="37"/>
      <c r="H83" s="88"/>
      <c r="I83" s="88"/>
      <c r="J83" s="37"/>
      <c r="K83" s="87" t="str">
        <f t="shared" si="11"/>
        <v/>
      </c>
      <c r="L83" s="87"/>
      <c r="M83" s="6" t="str">
        <f>IF(J83="","",(K83/J83)/LOOKUP(RIGHT($D$2,3),定数!$A$6:$A$13,定数!$B$6:$B$13))</f>
        <v/>
      </c>
      <c r="N83" s="37"/>
      <c r="O83" s="8"/>
      <c r="P83" s="88"/>
      <c r="Q83" s="88"/>
      <c r="R83" s="89" t="str">
        <f>IF(P83="","",T83*M83*LOOKUP(RIGHT($D$2,3),定数!$A$6:$A$13,定数!$B$6:$B$13))</f>
        <v/>
      </c>
      <c r="S83" s="89"/>
      <c r="T83" s="90" t="str">
        <f t="shared" si="15"/>
        <v/>
      </c>
      <c r="U83" s="90"/>
      <c r="V83" t="str">
        <f t="shared" si="14"/>
        <v/>
      </c>
      <c r="W83" t="str">
        <f t="shared" si="14"/>
        <v/>
      </c>
      <c r="X83" s="38" t="str">
        <f t="shared" si="16"/>
        <v/>
      </c>
      <c r="Y83" s="39" t="str">
        <f t="shared" si="17"/>
        <v/>
      </c>
      <c r="Z83" t="str">
        <f t="shared" si="12"/>
        <v/>
      </c>
      <c r="AA83" t="str">
        <f t="shared" si="13"/>
        <v/>
      </c>
    </row>
    <row r="84" spans="2:27" x14ac:dyDescent="0.15">
      <c r="B84" s="37">
        <v>76</v>
      </c>
      <c r="C84" s="87" t="str">
        <f t="shared" si="10"/>
        <v/>
      </c>
      <c r="D84" s="87"/>
      <c r="E84" s="37"/>
      <c r="F84" s="8"/>
      <c r="G84" s="37"/>
      <c r="H84" s="88"/>
      <c r="I84" s="88"/>
      <c r="J84" s="37"/>
      <c r="K84" s="87" t="str">
        <f t="shared" si="11"/>
        <v/>
      </c>
      <c r="L84" s="87"/>
      <c r="M84" s="6" t="str">
        <f>IF(J84="","",(K84/J84)/LOOKUP(RIGHT($D$2,3),定数!$A$6:$A$13,定数!$B$6:$B$13))</f>
        <v/>
      </c>
      <c r="N84" s="37"/>
      <c r="O84" s="8"/>
      <c r="P84" s="88"/>
      <c r="Q84" s="88"/>
      <c r="R84" s="89" t="str">
        <f>IF(P84="","",T84*M84*LOOKUP(RIGHT($D$2,3),定数!$A$6:$A$13,定数!$B$6:$B$13))</f>
        <v/>
      </c>
      <c r="S84" s="89"/>
      <c r="T84" s="90" t="str">
        <f t="shared" si="15"/>
        <v/>
      </c>
      <c r="U84" s="90"/>
      <c r="V84" t="str">
        <f t="shared" si="14"/>
        <v/>
      </c>
      <c r="W84" t="str">
        <f t="shared" si="14"/>
        <v/>
      </c>
      <c r="X84" s="38" t="str">
        <f t="shared" si="16"/>
        <v/>
      </c>
      <c r="Y84" s="39" t="str">
        <f t="shared" si="17"/>
        <v/>
      </c>
      <c r="Z84" t="str">
        <f t="shared" si="12"/>
        <v/>
      </c>
      <c r="AA84" t="str">
        <f t="shared" si="13"/>
        <v/>
      </c>
    </row>
    <row r="85" spans="2:27" x14ac:dyDescent="0.15">
      <c r="B85" s="37">
        <v>77</v>
      </c>
      <c r="C85" s="87" t="str">
        <f t="shared" si="10"/>
        <v/>
      </c>
      <c r="D85" s="87"/>
      <c r="E85" s="37"/>
      <c r="F85" s="8"/>
      <c r="G85" s="37"/>
      <c r="H85" s="88"/>
      <c r="I85" s="88"/>
      <c r="J85" s="37"/>
      <c r="K85" s="87" t="str">
        <f t="shared" si="11"/>
        <v/>
      </c>
      <c r="L85" s="87"/>
      <c r="M85" s="6" t="str">
        <f>IF(J85="","",(K85/J85)/LOOKUP(RIGHT($D$2,3),定数!$A$6:$A$13,定数!$B$6:$B$13))</f>
        <v/>
      </c>
      <c r="N85" s="37"/>
      <c r="O85" s="8"/>
      <c r="P85" s="88"/>
      <c r="Q85" s="88"/>
      <c r="R85" s="89" t="str">
        <f>IF(P85="","",T85*M85*LOOKUP(RIGHT($D$2,3),定数!$A$6:$A$13,定数!$B$6:$B$13))</f>
        <v/>
      </c>
      <c r="S85" s="89"/>
      <c r="T85" s="90" t="str">
        <f t="shared" si="15"/>
        <v/>
      </c>
      <c r="U85" s="90"/>
      <c r="V85" t="str">
        <f t="shared" si="14"/>
        <v/>
      </c>
      <c r="W85" t="str">
        <f t="shared" si="14"/>
        <v/>
      </c>
      <c r="X85" s="38" t="str">
        <f t="shared" si="16"/>
        <v/>
      </c>
      <c r="Y85" s="39" t="str">
        <f t="shared" si="17"/>
        <v/>
      </c>
      <c r="Z85" t="str">
        <f t="shared" si="12"/>
        <v/>
      </c>
      <c r="AA85" t="str">
        <f t="shared" si="13"/>
        <v/>
      </c>
    </row>
    <row r="86" spans="2:27" x14ac:dyDescent="0.15">
      <c r="B86" s="37">
        <v>78</v>
      </c>
      <c r="C86" s="87" t="str">
        <f t="shared" si="10"/>
        <v/>
      </c>
      <c r="D86" s="87"/>
      <c r="E86" s="37"/>
      <c r="F86" s="8"/>
      <c r="G86" s="37"/>
      <c r="H86" s="88"/>
      <c r="I86" s="88"/>
      <c r="J86" s="37"/>
      <c r="K86" s="87" t="str">
        <f t="shared" si="11"/>
        <v/>
      </c>
      <c r="L86" s="87"/>
      <c r="M86" s="6" t="str">
        <f>IF(J86="","",(K86/J86)/LOOKUP(RIGHT($D$2,3),定数!$A$6:$A$13,定数!$B$6:$B$13))</f>
        <v/>
      </c>
      <c r="N86" s="37"/>
      <c r="O86" s="8"/>
      <c r="P86" s="88"/>
      <c r="Q86" s="88"/>
      <c r="R86" s="89" t="str">
        <f>IF(P86="","",T86*M86*LOOKUP(RIGHT($D$2,3),定数!$A$6:$A$13,定数!$B$6:$B$13))</f>
        <v/>
      </c>
      <c r="S86" s="89"/>
      <c r="T86" s="90" t="str">
        <f t="shared" si="15"/>
        <v/>
      </c>
      <c r="U86" s="90"/>
      <c r="V86" t="str">
        <f t="shared" si="14"/>
        <v/>
      </c>
      <c r="W86" t="str">
        <f t="shared" si="14"/>
        <v/>
      </c>
      <c r="X86" s="38" t="str">
        <f t="shared" si="16"/>
        <v/>
      </c>
      <c r="Y86" s="39" t="str">
        <f t="shared" si="17"/>
        <v/>
      </c>
      <c r="Z86" t="str">
        <f t="shared" si="12"/>
        <v/>
      </c>
      <c r="AA86" t="str">
        <f t="shared" si="13"/>
        <v/>
      </c>
    </row>
    <row r="87" spans="2:27" x14ac:dyDescent="0.15">
      <c r="B87" s="37">
        <v>79</v>
      </c>
      <c r="C87" s="87" t="str">
        <f t="shared" si="10"/>
        <v/>
      </c>
      <c r="D87" s="87"/>
      <c r="E87" s="37"/>
      <c r="F87" s="8"/>
      <c r="G87" s="37"/>
      <c r="H87" s="88"/>
      <c r="I87" s="88"/>
      <c r="J87" s="37"/>
      <c r="K87" s="87" t="str">
        <f t="shared" si="11"/>
        <v/>
      </c>
      <c r="L87" s="87"/>
      <c r="M87" s="6" t="str">
        <f>IF(J87="","",(K87/J87)/LOOKUP(RIGHT($D$2,3),定数!$A$6:$A$13,定数!$B$6:$B$13))</f>
        <v/>
      </c>
      <c r="N87" s="37"/>
      <c r="O87" s="8"/>
      <c r="P87" s="88"/>
      <c r="Q87" s="88"/>
      <c r="R87" s="89" t="str">
        <f>IF(P87="","",T87*M87*LOOKUP(RIGHT($D$2,3),定数!$A$6:$A$13,定数!$B$6:$B$13))</f>
        <v/>
      </c>
      <c r="S87" s="89"/>
      <c r="T87" s="90" t="str">
        <f t="shared" si="15"/>
        <v/>
      </c>
      <c r="U87" s="90"/>
      <c r="V87" t="str">
        <f t="shared" si="14"/>
        <v/>
      </c>
      <c r="W87" t="str">
        <f t="shared" si="14"/>
        <v/>
      </c>
      <c r="X87" s="38" t="str">
        <f t="shared" si="16"/>
        <v/>
      </c>
      <c r="Y87" s="39" t="str">
        <f t="shared" si="17"/>
        <v/>
      </c>
      <c r="Z87" t="str">
        <f t="shared" si="12"/>
        <v/>
      </c>
      <c r="AA87" t="str">
        <f t="shared" si="13"/>
        <v/>
      </c>
    </row>
    <row r="88" spans="2:27" x14ac:dyDescent="0.15">
      <c r="B88" s="37">
        <v>80</v>
      </c>
      <c r="C88" s="87" t="str">
        <f t="shared" si="10"/>
        <v/>
      </c>
      <c r="D88" s="87"/>
      <c r="E88" s="37"/>
      <c r="F88" s="8"/>
      <c r="G88" s="37"/>
      <c r="H88" s="88"/>
      <c r="I88" s="88"/>
      <c r="J88" s="37"/>
      <c r="K88" s="87" t="str">
        <f t="shared" si="11"/>
        <v/>
      </c>
      <c r="L88" s="87"/>
      <c r="M88" s="6" t="str">
        <f>IF(J88="","",(K88/J88)/LOOKUP(RIGHT($D$2,3),定数!$A$6:$A$13,定数!$B$6:$B$13))</f>
        <v/>
      </c>
      <c r="N88" s="37"/>
      <c r="O88" s="8"/>
      <c r="P88" s="88"/>
      <c r="Q88" s="88"/>
      <c r="R88" s="89" t="str">
        <f>IF(P88="","",T88*M88*LOOKUP(RIGHT($D$2,3),定数!$A$6:$A$13,定数!$B$6:$B$13))</f>
        <v/>
      </c>
      <c r="S88" s="89"/>
      <c r="T88" s="90" t="str">
        <f t="shared" si="15"/>
        <v/>
      </c>
      <c r="U88" s="90"/>
      <c r="V88" t="str">
        <f t="shared" si="14"/>
        <v/>
      </c>
      <c r="W88" t="str">
        <f t="shared" si="14"/>
        <v/>
      </c>
      <c r="X88" s="38" t="str">
        <f t="shared" si="16"/>
        <v/>
      </c>
      <c r="Y88" s="39" t="str">
        <f t="shared" si="17"/>
        <v/>
      </c>
      <c r="Z88" t="str">
        <f t="shared" si="12"/>
        <v/>
      </c>
      <c r="AA88" t="str">
        <f t="shared" si="13"/>
        <v/>
      </c>
    </row>
    <row r="89" spans="2:27" x14ac:dyDescent="0.15">
      <c r="B89" s="37">
        <v>81</v>
      </c>
      <c r="C89" s="87" t="str">
        <f t="shared" si="10"/>
        <v/>
      </c>
      <c r="D89" s="87"/>
      <c r="E89" s="37"/>
      <c r="F89" s="8"/>
      <c r="G89" s="37"/>
      <c r="H89" s="88"/>
      <c r="I89" s="88"/>
      <c r="J89" s="37"/>
      <c r="K89" s="87" t="str">
        <f t="shared" si="11"/>
        <v/>
      </c>
      <c r="L89" s="87"/>
      <c r="M89" s="6" t="str">
        <f>IF(J89="","",(K89/J89)/LOOKUP(RIGHT($D$2,3),定数!$A$6:$A$13,定数!$B$6:$B$13))</f>
        <v/>
      </c>
      <c r="N89" s="37"/>
      <c r="O89" s="8"/>
      <c r="P89" s="88"/>
      <c r="Q89" s="88"/>
      <c r="R89" s="89" t="str">
        <f>IF(P89="","",T89*M89*LOOKUP(RIGHT($D$2,3),定数!$A$6:$A$13,定数!$B$6:$B$13))</f>
        <v/>
      </c>
      <c r="S89" s="89"/>
      <c r="T89" s="90" t="str">
        <f t="shared" si="15"/>
        <v/>
      </c>
      <c r="U89" s="90"/>
      <c r="V89" t="str">
        <f t="shared" si="14"/>
        <v/>
      </c>
      <c r="W89" t="str">
        <f t="shared" si="14"/>
        <v/>
      </c>
      <c r="X89" s="38" t="str">
        <f t="shared" si="16"/>
        <v/>
      </c>
      <c r="Y89" s="39" t="str">
        <f t="shared" si="17"/>
        <v/>
      </c>
      <c r="Z89" t="str">
        <f t="shared" si="12"/>
        <v/>
      </c>
      <c r="AA89" t="str">
        <f t="shared" si="13"/>
        <v/>
      </c>
    </row>
    <row r="90" spans="2:27" x14ac:dyDescent="0.15">
      <c r="B90" s="37">
        <v>82</v>
      </c>
      <c r="C90" s="87" t="str">
        <f t="shared" si="10"/>
        <v/>
      </c>
      <c r="D90" s="87"/>
      <c r="E90" s="37"/>
      <c r="F90" s="8"/>
      <c r="G90" s="37"/>
      <c r="H90" s="88"/>
      <c r="I90" s="88"/>
      <c r="J90" s="37"/>
      <c r="K90" s="87" t="str">
        <f t="shared" si="11"/>
        <v/>
      </c>
      <c r="L90" s="87"/>
      <c r="M90" s="6" t="str">
        <f>IF(J90="","",(K90/J90)/LOOKUP(RIGHT($D$2,3),定数!$A$6:$A$13,定数!$B$6:$B$13))</f>
        <v/>
      </c>
      <c r="N90" s="37"/>
      <c r="O90" s="8"/>
      <c r="P90" s="88"/>
      <c r="Q90" s="88"/>
      <c r="R90" s="89" t="str">
        <f>IF(P90="","",T90*M90*LOOKUP(RIGHT($D$2,3),定数!$A$6:$A$13,定数!$B$6:$B$13))</f>
        <v/>
      </c>
      <c r="S90" s="89"/>
      <c r="T90" s="90" t="str">
        <f t="shared" si="15"/>
        <v/>
      </c>
      <c r="U90" s="90"/>
      <c r="V90" t="str">
        <f t="shared" si="14"/>
        <v/>
      </c>
      <c r="W90" t="str">
        <f t="shared" si="14"/>
        <v/>
      </c>
      <c r="X90" s="38" t="str">
        <f t="shared" si="16"/>
        <v/>
      </c>
      <c r="Y90" s="39" t="str">
        <f t="shared" si="17"/>
        <v/>
      </c>
      <c r="Z90" t="str">
        <f t="shared" si="12"/>
        <v/>
      </c>
      <c r="AA90" t="str">
        <f t="shared" si="13"/>
        <v/>
      </c>
    </row>
    <row r="91" spans="2:27" x14ac:dyDescent="0.15">
      <c r="B91" s="37">
        <v>83</v>
      </c>
      <c r="C91" s="87" t="str">
        <f t="shared" si="10"/>
        <v/>
      </c>
      <c r="D91" s="87"/>
      <c r="E91" s="37"/>
      <c r="F91" s="8"/>
      <c r="G91" s="37"/>
      <c r="H91" s="88"/>
      <c r="I91" s="88"/>
      <c r="J91" s="37"/>
      <c r="K91" s="87" t="str">
        <f t="shared" si="11"/>
        <v/>
      </c>
      <c r="L91" s="87"/>
      <c r="M91" s="6" t="str">
        <f>IF(J91="","",(K91/J91)/LOOKUP(RIGHT($D$2,3),定数!$A$6:$A$13,定数!$B$6:$B$13))</f>
        <v/>
      </c>
      <c r="N91" s="37"/>
      <c r="O91" s="8"/>
      <c r="P91" s="88"/>
      <c r="Q91" s="88"/>
      <c r="R91" s="89" t="str">
        <f>IF(P91="","",T91*M91*LOOKUP(RIGHT($D$2,3),定数!$A$6:$A$13,定数!$B$6:$B$13))</f>
        <v/>
      </c>
      <c r="S91" s="89"/>
      <c r="T91" s="90" t="str">
        <f t="shared" si="15"/>
        <v/>
      </c>
      <c r="U91" s="90"/>
      <c r="V91" t="str">
        <f t="shared" ref="V91:W106" si="18">IF(S91&lt;&gt;"",IF(S91&lt;0,1+V90,0),"")</f>
        <v/>
      </c>
      <c r="W91" t="str">
        <f t="shared" si="18"/>
        <v/>
      </c>
      <c r="X91" s="38" t="str">
        <f t="shared" si="16"/>
        <v/>
      </c>
      <c r="Y91" s="39" t="str">
        <f t="shared" si="17"/>
        <v/>
      </c>
      <c r="Z91" t="str">
        <f t="shared" si="12"/>
        <v/>
      </c>
      <c r="AA91" t="str">
        <f t="shared" si="13"/>
        <v/>
      </c>
    </row>
    <row r="92" spans="2:27" x14ac:dyDescent="0.15">
      <c r="B92" s="37">
        <v>84</v>
      </c>
      <c r="C92" s="87" t="str">
        <f t="shared" si="10"/>
        <v/>
      </c>
      <c r="D92" s="87"/>
      <c r="E92" s="37"/>
      <c r="F92" s="8"/>
      <c r="G92" s="37"/>
      <c r="H92" s="88"/>
      <c r="I92" s="88"/>
      <c r="J92" s="37"/>
      <c r="K92" s="87" t="str">
        <f t="shared" si="11"/>
        <v/>
      </c>
      <c r="L92" s="87"/>
      <c r="M92" s="6" t="str">
        <f>IF(J92="","",(K92/J92)/LOOKUP(RIGHT($D$2,3),定数!$A$6:$A$13,定数!$B$6:$B$13))</f>
        <v/>
      </c>
      <c r="N92" s="37"/>
      <c r="O92" s="8"/>
      <c r="P92" s="88"/>
      <c r="Q92" s="88"/>
      <c r="R92" s="89" t="str">
        <f>IF(P92="","",T92*M92*LOOKUP(RIGHT($D$2,3),定数!$A$6:$A$13,定数!$B$6:$B$13))</f>
        <v/>
      </c>
      <c r="S92" s="89"/>
      <c r="T92" s="90" t="str">
        <f t="shared" si="15"/>
        <v/>
      </c>
      <c r="U92" s="90"/>
      <c r="V92" t="str">
        <f t="shared" si="18"/>
        <v/>
      </c>
      <c r="W92" t="str">
        <f t="shared" si="18"/>
        <v/>
      </c>
      <c r="X92" s="38" t="str">
        <f t="shared" si="16"/>
        <v/>
      </c>
      <c r="Y92" s="39" t="str">
        <f t="shared" si="17"/>
        <v/>
      </c>
      <c r="Z92" t="str">
        <f t="shared" si="12"/>
        <v/>
      </c>
      <c r="AA92" t="str">
        <f t="shared" si="13"/>
        <v/>
      </c>
    </row>
    <row r="93" spans="2:27" x14ac:dyDescent="0.15">
      <c r="B93" s="37">
        <v>85</v>
      </c>
      <c r="C93" s="87" t="str">
        <f t="shared" si="10"/>
        <v/>
      </c>
      <c r="D93" s="87"/>
      <c r="E93" s="37"/>
      <c r="F93" s="8"/>
      <c r="G93" s="37"/>
      <c r="H93" s="88"/>
      <c r="I93" s="88"/>
      <c r="J93" s="37"/>
      <c r="K93" s="87" t="str">
        <f t="shared" si="11"/>
        <v/>
      </c>
      <c r="L93" s="87"/>
      <c r="M93" s="6" t="str">
        <f>IF(J93="","",(K93/J93)/LOOKUP(RIGHT($D$2,3),定数!$A$6:$A$13,定数!$B$6:$B$13))</f>
        <v/>
      </c>
      <c r="N93" s="37"/>
      <c r="O93" s="8"/>
      <c r="P93" s="88"/>
      <c r="Q93" s="88"/>
      <c r="R93" s="89" t="str">
        <f>IF(P93="","",T93*M93*LOOKUP(RIGHT($D$2,3),定数!$A$6:$A$13,定数!$B$6:$B$13))</f>
        <v/>
      </c>
      <c r="S93" s="89"/>
      <c r="T93" s="90" t="str">
        <f t="shared" si="15"/>
        <v/>
      </c>
      <c r="U93" s="90"/>
      <c r="V93" t="str">
        <f t="shared" si="18"/>
        <v/>
      </c>
      <c r="W93" t="str">
        <f t="shared" si="18"/>
        <v/>
      </c>
      <c r="X93" s="38" t="str">
        <f t="shared" si="16"/>
        <v/>
      </c>
      <c r="Y93" s="39" t="str">
        <f t="shared" si="17"/>
        <v/>
      </c>
      <c r="Z93" t="str">
        <f t="shared" si="12"/>
        <v/>
      </c>
      <c r="AA93" t="str">
        <f t="shared" si="13"/>
        <v/>
      </c>
    </row>
    <row r="94" spans="2:27" x14ac:dyDescent="0.15">
      <c r="B94" s="37">
        <v>86</v>
      </c>
      <c r="C94" s="87" t="str">
        <f t="shared" si="10"/>
        <v/>
      </c>
      <c r="D94" s="87"/>
      <c r="E94" s="37"/>
      <c r="F94" s="8"/>
      <c r="G94" s="37"/>
      <c r="H94" s="88"/>
      <c r="I94" s="88"/>
      <c r="J94" s="37"/>
      <c r="K94" s="87" t="str">
        <f t="shared" si="11"/>
        <v/>
      </c>
      <c r="L94" s="87"/>
      <c r="M94" s="6" t="str">
        <f>IF(J94="","",(K94/J94)/LOOKUP(RIGHT($D$2,3),定数!$A$6:$A$13,定数!$B$6:$B$13))</f>
        <v/>
      </c>
      <c r="N94" s="37"/>
      <c r="O94" s="8"/>
      <c r="P94" s="88"/>
      <c r="Q94" s="88"/>
      <c r="R94" s="89" t="str">
        <f>IF(P94="","",T94*M94*LOOKUP(RIGHT($D$2,3),定数!$A$6:$A$13,定数!$B$6:$B$13))</f>
        <v/>
      </c>
      <c r="S94" s="89"/>
      <c r="T94" s="90" t="str">
        <f t="shared" si="15"/>
        <v/>
      </c>
      <c r="U94" s="90"/>
      <c r="V94" t="str">
        <f t="shared" si="18"/>
        <v/>
      </c>
      <c r="W94" t="str">
        <f t="shared" si="18"/>
        <v/>
      </c>
      <c r="X94" s="38" t="str">
        <f t="shared" si="16"/>
        <v/>
      </c>
      <c r="Y94" s="39" t="str">
        <f t="shared" si="17"/>
        <v/>
      </c>
      <c r="Z94" t="str">
        <f t="shared" si="12"/>
        <v/>
      </c>
      <c r="AA94" t="str">
        <f t="shared" si="13"/>
        <v/>
      </c>
    </row>
    <row r="95" spans="2:27" x14ac:dyDescent="0.15">
      <c r="B95" s="37">
        <v>87</v>
      </c>
      <c r="C95" s="87" t="str">
        <f t="shared" si="10"/>
        <v/>
      </c>
      <c r="D95" s="87"/>
      <c r="E95" s="37"/>
      <c r="F95" s="8"/>
      <c r="G95" s="37"/>
      <c r="H95" s="88"/>
      <c r="I95" s="88"/>
      <c r="J95" s="37"/>
      <c r="K95" s="87" t="str">
        <f t="shared" si="11"/>
        <v/>
      </c>
      <c r="L95" s="87"/>
      <c r="M95" s="6" t="str">
        <f>IF(J95="","",(K95/J95)/LOOKUP(RIGHT($D$2,3),定数!$A$6:$A$13,定数!$B$6:$B$13))</f>
        <v/>
      </c>
      <c r="N95" s="37"/>
      <c r="O95" s="8"/>
      <c r="P95" s="88"/>
      <c r="Q95" s="88"/>
      <c r="R95" s="89" t="str">
        <f>IF(P95="","",T95*M95*LOOKUP(RIGHT($D$2,3),定数!$A$6:$A$13,定数!$B$6:$B$13))</f>
        <v/>
      </c>
      <c r="S95" s="89"/>
      <c r="T95" s="90" t="str">
        <f t="shared" si="15"/>
        <v/>
      </c>
      <c r="U95" s="90"/>
      <c r="V95" t="str">
        <f t="shared" si="18"/>
        <v/>
      </c>
      <c r="W95" t="str">
        <f t="shared" si="18"/>
        <v/>
      </c>
      <c r="X95" s="38" t="str">
        <f t="shared" si="16"/>
        <v/>
      </c>
      <c r="Y95" s="39" t="str">
        <f t="shared" si="17"/>
        <v/>
      </c>
      <c r="Z95" t="str">
        <f t="shared" si="12"/>
        <v/>
      </c>
      <c r="AA95" t="str">
        <f t="shared" si="13"/>
        <v/>
      </c>
    </row>
    <row r="96" spans="2:27" x14ac:dyDescent="0.15">
      <c r="B96" s="37">
        <v>88</v>
      </c>
      <c r="C96" s="87" t="str">
        <f t="shared" si="10"/>
        <v/>
      </c>
      <c r="D96" s="87"/>
      <c r="E96" s="37"/>
      <c r="F96" s="8"/>
      <c r="G96" s="37"/>
      <c r="H96" s="88"/>
      <c r="I96" s="88"/>
      <c r="J96" s="37"/>
      <c r="K96" s="87" t="str">
        <f t="shared" si="11"/>
        <v/>
      </c>
      <c r="L96" s="87"/>
      <c r="M96" s="6" t="str">
        <f>IF(J96="","",(K96/J96)/LOOKUP(RIGHT($D$2,3),定数!$A$6:$A$13,定数!$B$6:$B$13))</f>
        <v/>
      </c>
      <c r="N96" s="37"/>
      <c r="O96" s="8"/>
      <c r="P96" s="88"/>
      <c r="Q96" s="88"/>
      <c r="R96" s="89" t="str">
        <f>IF(P96="","",T96*M96*LOOKUP(RIGHT($D$2,3),定数!$A$6:$A$13,定数!$B$6:$B$13))</f>
        <v/>
      </c>
      <c r="S96" s="89"/>
      <c r="T96" s="90" t="str">
        <f t="shared" si="15"/>
        <v/>
      </c>
      <c r="U96" s="90"/>
      <c r="V96" t="str">
        <f t="shared" si="18"/>
        <v/>
      </c>
      <c r="W96" t="str">
        <f t="shared" si="18"/>
        <v/>
      </c>
      <c r="X96" s="38" t="str">
        <f t="shared" si="16"/>
        <v/>
      </c>
      <c r="Y96" s="39" t="str">
        <f t="shared" si="17"/>
        <v/>
      </c>
      <c r="Z96" t="str">
        <f t="shared" si="12"/>
        <v/>
      </c>
      <c r="AA96" t="str">
        <f t="shared" si="13"/>
        <v/>
      </c>
    </row>
    <row r="97" spans="2:27" x14ac:dyDescent="0.15">
      <c r="B97" s="37">
        <v>89</v>
      </c>
      <c r="C97" s="87" t="str">
        <f t="shared" si="10"/>
        <v/>
      </c>
      <c r="D97" s="87"/>
      <c r="E97" s="37"/>
      <c r="F97" s="8"/>
      <c r="G97" s="37"/>
      <c r="H97" s="88"/>
      <c r="I97" s="88"/>
      <c r="J97" s="37"/>
      <c r="K97" s="87" t="str">
        <f t="shared" si="11"/>
        <v/>
      </c>
      <c r="L97" s="87"/>
      <c r="M97" s="6" t="str">
        <f>IF(J97="","",(K97/J97)/LOOKUP(RIGHT($D$2,3),定数!$A$6:$A$13,定数!$B$6:$B$13))</f>
        <v/>
      </c>
      <c r="N97" s="37"/>
      <c r="O97" s="8"/>
      <c r="P97" s="88"/>
      <c r="Q97" s="88"/>
      <c r="R97" s="89" t="str">
        <f>IF(P97="","",T97*M97*LOOKUP(RIGHT($D$2,3),定数!$A$6:$A$13,定数!$B$6:$B$13))</f>
        <v/>
      </c>
      <c r="S97" s="89"/>
      <c r="T97" s="90" t="str">
        <f t="shared" si="15"/>
        <v/>
      </c>
      <c r="U97" s="90"/>
      <c r="V97" t="str">
        <f t="shared" si="18"/>
        <v/>
      </c>
      <c r="W97" t="str">
        <f t="shared" si="18"/>
        <v/>
      </c>
      <c r="X97" s="38" t="str">
        <f t="shared" si="16"/>
        <v/>
      </c>
      <c r="Y97" s="39" t="str">
        <f t="shared" si="17"/>
        <v/>
      </c>
      <c r="Z97" t="str">
        <f t="shared" si="12"/>
        <v/>
      </c>
      <c r="AA97" t="str">
        <f t="shared" si="13"/>
        <v/>
      </c>
    </row>
    <row r="98" spans="2:27" x14ac:dyDescent="0.15">
      <c r="B98" s="37">
        <v>90</v>
      </c>
      <c r="C98" s="87" t="str">
        <f t="shared" si="10"/>
        <v/>
      </c>
      <c r="D98" s="87"/>
      <c r="E98" s="37"/>
      <c r="F98" s="8"/>
      <c r="G98" s="37"/>
      <c r="H98" s="88"/>
      <c r="I98" s="88"/>
      <c r="J98" s="37"/>
      <c r="K98" s="87" t="str">
        <f t="shared" si="11"/>
        <v/>
      </c>
      <c r="L98" s="87"/>
      <c r="M98" s="6" t="str">
        <f>IF(J98="","",(K98/J98)/LOOKUP(RIGHT($D$2,3),定数!$A$6:$A$13,定数!$B$6:$B$13))</f>
        <v/>
      </c>
      <c r="N98" s="37"/>
      <c r="O98" s="8"/>
      <c r="P98" s="88"/>
      <c r="Q98" s="88"/>
      <c r="R98" s="89" t="str">
        <f>IF(P98="","",T98*M98*LOOKUP(RIGHT($D$2,3),定数!$A$6:$A$13,定数!$B$6:$B$13))</f>
        <v/>
      </c>
      <c r="S98" s="89"/>
      <c r="T98" s="90" t="str">
        <f t="shared" si="15"/>
        <v/>
      </c>
      <c r="U98" s="90"/>
      <c r="V98" t="str">
        <f t="shared" si="18"/>
        <v/>
      </c>
      <c r="W98" t="str">
        <f t="shared" si="18"/>
        <v/>
      </c>
      <c r="X98" s="38" t="str">
        <f t="shared" si="16"/>
        <v/>
      </c>
      <c r="Y98" s="39" t="str">
        <f t="shared" si="17"/>
        <v/>
      </c>
      <c r="Z98" t="str">
        <f t="shared" si="12"/>
        <v/>
      </c>
      <c r="AA98" t="str">
        <f t="shared" si="13"/>
        <v/>
      </c>
    </row>
    <row r="99" spans="2:27" x14ac:dyDescent="0.15">
      <c r="B99" s="37">
        <v>91</v>
      </c>
      <c r="C99" s="87" t="str">
        <f t="shared" si="10"/>
        <v/>
      </c>
      <c r="D99" s="87"/>
      <c r="E99" s="37"/>
      <c r="F99" s="8"/>
      <c r="G99" s="37"/>
      <c r="H99" s="88"/>
      <c r="I99" s="88"/>
      <c r="J99" s="37"/>
      <c r="K99" s="87" t="str">
        <f t="shared" si="11"/>
        <v/>
      </c>
      <c r="L99" s="87"/>
      <c r="M99" s="6" t="str">
        <f>IF(J99="","",(K99/J99)/LOOKUP(RIGHT($D$2,3),定数!$A$6:$A$13,定数!$B$6:$B$13))</f>
        <v/>
      </c>
      <c r="N99" s="37"/>
      <c r="O99" s="8"/>
      <c r="P99" s="88"/>
      <c r="Q99" s="88"/>
      <c r="R99" s="89" t="str">
        <f>IF(P99="","",T99*M99*LOOKUP(RIGHT($D$2,3),定数!$A$6:$A$13,定数!$B$6:$B$13))</f>
        <v/>
      </c>
      <c r="S99" s="89"/>
      <c r="T99" s="90" t="str">
        <f t="shared" si="15"/>
        <v/>
      </c>
      <c r="U99" s="90"/>
      <c r="V99" t="str">
        <f t="shared" si="18"/>
        <v/>
      </c>
      <c r="W99" t="str">
        <f t="shared" si="18"/>
        <v/>
      </c>
      <c r="X99" s="38" t="str">
        <f t="shared" si="16"/>
        <v/>
      </c>
      <c r="Y99" s="39" t="str">
        <f t="shared" si="17"/>
        <v/>
      </c>
      <c r="Z99" t="str">
        <f t="shared" si="12"/>
        <v/>
      </c>
      <c r="AA99" t="str">
        <f t="shared" si="13"/>
        <v/>
      </c>
    </row>
    <row r="100" spans="2:27" x14ac:dyDescent="0.15">
      <c r="B100" s="37">
        <v>92</v>
      </c>
      <c r="C100" s="87" t="str">
        <f t="shared" si="10"/>
        <v/>
      </c>
      <c r="D100" s="87"/>
      <c r="E100" s="37"/>
      <c r="F100" s="8"/>
      <c r="G100" s="37"/>
      <c r="H100" s="88"/>
      <c r="I100" s="88"/>
      <c r="J100" s="37"/>
      <c r="K100" s="87" t="str">
        <f t="shared" si="11"/>
        <v/>
      </c>
      <c r="L100" s="87"/>
      <c r="M100" s="6" t="str">
        <f>IF(J100="","",(K100/J100)/LOOKUP(RIGHT($D$2,3),定数!$A$6:$A$13,定数!$B$6:$B$13))</f>
        <v/>
      </c>
      <c r="N100" s="37"/>
      <c r="O100" s="8"/>
      <c r="P100" s="88"/>
      <c r="Q100" s="88"/>
      <c r="R100" s="89" t="str">
        <f>IF(P100="","",T100*M100*LOOKUP(RIGHT($D$2,3),定数!$A$6:$A$13,定数!$B$6:$B$13))</f>
        <v/>
      </c>
      <c r="S100" s="89"/>
      <c r="T100" s="90" t="str">
        <f t="shared" si="15"/>
        <v/>
      </c>
      <c r="U100" s="90"/>
      <c r="V100" t="str">
        <f t="shared" si="18"/>
        <v/>
      </c>
      <c r="W100" t="str">
        <f t="shared" si="18"/>
        <v/>
      </c>
      <c r="X100" s="38" t="str">
        <f t="shared" si="16"/>
        <v/>
      </c>
      <c r="Y100" s="39" t="str">
        <f t="shared" si="17"/>
        <v/>
      </c>
      <c r="Z100" t="str">
        <f t="shared" si="12"/>
        <v/>
      </c>
      <c r="AA100" t="str">
        <f t="shared" si="13"/>
        <v/>
      </c>
    </row>
    <row r="101" spans="2:27" x14ac:dyDescent="0.15">
      <c r="B101" s="37">
        <v>93</v>
      </c>
      <c r="C101" s="87" t="str">
        <f t="shared" si="10"/>
        <v/>
      </c>
      <c r="D101" s="87"/>
      <c r="E101" s="37"/>
      <c r="F101" s="8"/>
      <c r="G101" s="37"/>
      <c r="H101" s="88"/>
      <c r="I101" s="88"/>
      <c r="J101" s="37"/>
      <c r="K101" s="87" t="str">
        <f t="shared" si="11"/>
        <v/>
      </c>
      <c r="L101" s="87"/>
      <c r="M101" s="6" t="str">
        <f>IF(J101="","",(K101/J101)/LOOKUP(RIGHT($D$2,3),定数!$A$6:$A$13,定数!$B$6:$B$13))</f>
        <v/>
      </c>
      <c r="N101" s="37"/>
      <c r="O101" s="8"/>
      <c r="P101" s="88"/>
      <c r="Q101" s="88"/>
      <c r="R101" s="89" t="str">
        <f>IF(P101="","",T101*M101*LOOKUP(RIGHT($D$2,3),定数!$A$6:$A$13,定数!$B$6:$B$13))</f>
        <v/>
      </c>
      <c r="S101" s="89"/>
      <c r="T101" s="90" t="str">
        <f t="shared" si="15"/>
        <v/>
      </c>
      <c r="U101" s="90"/>
      <c r="V101" t="str">
        <f t="shared" si="18"/>
        <v/>
      </c>
      <c r="W101" t="str">
        <f t="shared" si="18"/>
        <v/>
      </c>
      <c r="X101" s="38" t="str">
        <f t="shared" si="16"/>
        <v/>
      </c>
      <c r="Y101" s="39" t="str">
        <f t="shared" si="17"/>
        <v/>
      </c>
      <c r="Z101" t="str">
        <f t="shared" si="12"/>
        <v/>
      </c>
      <c r="AA101" t="str">
        <f t="shared" si="13"/>
        <v/>
      </c>
    </row>
    <row r="102" spans="2:27" x14ac:dyDescent="0.15">
      <c r="B102" s="37">
        <v>94</v>
      </c>
      <c r="C102" s="87" t="str">
        <f t="shared" si="10"/>
        <v/>
      </c>
      <c r="D102" s="87"/>
      <c r="E102" s="37"/>
      <c r="F102" s="8"/>
      <c r="G102" s="37"/>
      <c r="H102" s="88"/>
      <c r="I102" s="88"/>
      <c r="J102" s="37"/>
      <c r="K102" s="87" t="str">
        <f t="shared" si="11"/>
        <v/>
      </c>
      <c r="L102" s="87"/>
      <c r="M102" s="6" t="str">
        <f>IF(J102="","",(K102/J102)/LOOKUP(RIGHT($D$2,3),定数!$A$6:$A$13,定数!$B$6:$B$13))</f>
        <v/>
      </c>
      <c r="N102" s="37"/>
      <c r="O102" s="8"/>
      <c r="P102" s="88"/>
      <c r="Q102" s="88"/>
      <c r="R102" s="89" t="str">
        <f>IF(P102="","",T102*M102*LOOKUP(RIGHT($D$2,3),定数!$A$6:$A$13,定数!$B$6:$B$13))</f>
        <v/>
      </c>
      <c r="S102" s="89"/>
      <c r="T102" s="90" t="str">
        <f t="shared" si="15"/>
        <v/>
      </c>
      <c r="U102" s="90"/>
      <c r="V102" t="str">
        <f t="shared" si="18"/>
        <v/>
      </c>
      <c r="W102" t="str">
        <f t="shared" si="18"/>
        <v/>
      </c>
      <c r="X102" s="38" t="str">
        <f t="shared" si="16"/>
        <v/>
      </c>
      <c r="Y102" s="39" t="str">
        <f t="shared" si="17"/>
        <v/>
      </c>
      <c r="Z102" t="str">
        <f t="shared" si="12"/>
        <v/>
      </c>
      <c r="AA102" t="str">
        <f t="shared" si="13"/>
        <v/>
      </c>
    </row>
    <row r="103" spans="2:27" x14ac:dyDescent="0.15">
      <c r="B103" s="37">
        <v>95</v>
      </c>
      <c r="C103" s="87" t="str">
        <f t="shared" si="10"/>
        <v/>
      </c>
      <c r="D103" s="87"/>
      <c r="E103" s="37"/>
      <c r="F103" s="8"/>
      <c r="G103" s="37"/>
      <c r="H103" s="88"/>
      <c r="I103" s="88"/>
      <c r="J103" s="37"/>
      <c r="K103" s="87" t="str">
        <f t="shared" si="11"/>
        <v/>
      </c>
      <c r="L103" s="87"/>
      <c r="M103" s="6" t="str">
        <f>IF(J103="","",(K103/J103)/LOOKUP(RIGHT($D$2,3),定数!$A$6:$A$13,定数!$B$6:$B$13))</f>
        <v/>
      </c>
      <c r="N103" s="37"/>
      <c r="O103" s="8"/>
      <c r="P103" s="88"/>
      <c r="Q103" s="88"/>
      <c r="R103" s="89" t="str">
        <f>IF(P103="","",T103*M103*LOOKUP(RIGHT($D$2,3),定数!$A$6:$A$13,定数!$B$6:$B$13))</f>
        <v/>
      </c>
      <c r="S103" s="89"/>
      <c r="T103" s="90" t="str">
        <f t="shared" si="15"/>
        <v/>
      </c>
      <c r="U103" s="90"/>
      <c r="V103" t="str">
        <f t="shared" si="18"/>
        <v/>
      </c>
      <c r="W103" t="str">
        <f t="shared" si="18"/>
        <v/>
      </c>
      <c r="X103" s="38" t="str">
        <f t="shared" si="16"/>
        <v/>
      </c>
      <c r="Y103" s="39" t="str">
        <f t="shared" si="17"/>
        <v/>
      </c>
      <c r="Z103" t="str">
        <f t="shared" si="12"/>
        <v/>
      </c>
      <c r="AA103" t="str">
        <f t="shared" si="13"/>
        <v/>
      </c>
    </row>
    <row r="104" spans="2:27" x14ac:dyDescent="0.15">
      <c r="B104" s="37">
        <v>96</v>
      </c>
      <c r="C104" s="87" t="str">
        <f t="shared" si="10"/>
        <v/>
      </c>
      <c r="D104" s="87"/>
      <c r="E104" s="37"/>
      <c r="F104" s="8"/>
      <c r="G104" s="37"/>
      <c r="H104" s="88"/>
      <c r="I104" s="88"/>
      <c r="J104" s="37"/>
      <c r="K104" s="87" t="str">
        <f t="shared" si="11"/>
        <v/>
      </c>
      <c r="L104" s="87"/>
      <c r="M104" s="6" t="str">
        <f>IF(J104="","",(K104/J104)/LOOKUP(RIGHT($D$2,3),定数!$A$6:$A$13,定数!$B$6:$B$13))</f>
        <v/>
      </c>
      <c r="N104" s="37"/>
      <c r="O104" s="8"/>
      <c r="P104" s="88"/>
      <c r="Q104" s="88"/>
      <c r="R104" s="89" t="str">
        <f>IF(P104="","",T104*M104*LOOKUP(RIGHT($D$2,3),定数!$A$6:$A$13,定数!$B$6:$B$13))</f>
        <v/>
      </c>
      <c r="S104" s="89"/>
      <c r="T104" s="90" t="str">
        <f t="shared" si="15"/>
        <v/>
      </c>
      <c r="U104" s="90"/>
      <c r="V104" t="str">
        <f t="shared" si="18"/>
        <v/>
      </c>
      <c r="W104" t="str">
        <f t="shared" si="18"/>
        <v/>
      </c>
      <c r="X104" s="38" t="str">
        <f t="shared" si="16"/>
        <v/>
      </c>
      <c r="Y104" s="39" t="str">
        <f t="shared" si="17"/>
        <v/>
      </c>
      <c r="Z104" t="str">
        <f t="shared" si="12"/>
        <v/>
      </c>
      <c r="AA104" t="str">
        <f t="shared" si="13"/>
        <v/>
      </c>
    </row>
    <row r="105" spans="2:27" x14ac:dyDescent="0.15">
      <c r="B105" s="37">
        <v>97</v>
      </c>
      <c r="C105" s="87" t="str">
        <f t="shared" si="10"/>
        <v/>
      </c>
      <c r="D105" s="87"/>
      <c r="E105" s="37"/>
      <c r="F105" s="8"/>
      <c r="G105" s="37"/>
      <c r="H105" s="88"/>
      <c r="I105" s="88"/>
      <c r="J105" s="37"/>
      <c r="K105" s="87" t="str">
        <f t="shared" si="11"/>
        <v/>
      </c>
      <c r="L105" s="87"/>
      <c r="M105" s="6" t="str">
        <f>IF(J105="","",(K105/J105)/LOOKUP(RIGHT($D$2,3),定数!$A$6:$A$13,定数!$B$6:$B$13))</f>
        <v/>
      </c>
      <c r="N105" s="37"/>
      <c r="O105" s="8"/>
      <c r="P105" s="88"/>
      <c r="Q105" s="88"/>
      <c r="R105" s="89" t="str">
        <f>IF(P105="","",T105*M105*LOOKUP(RIGHT($D$2,3),定数!$A$6:$A$13,定数!$B$6:$B$13))</f>
        <v/>
      </c>
      <c r="S105" s="89"/>
      <c r="T105" s="90" t="str">
        <f t="shared" si="15"/>
        <v/>
      </c>
      <c r="U105" s="90"/>
      <c r="V105" t="str">
        <f t="shared" si="18"/>
        <v/>
      </c>
      <c r="W105" t="str">
        <f t="shared" si="18"/>
        <v/>
      </c>
      <c r="X105" s="38" t="str">
        <f t="shared" si="16"/>
        <v/>
      </c>
      <c r="Y105" s="39" t="str">
        <f t="shared" si="17"/>
        <v/>
      </c>
      <c r="Z105" t="str">
        <f t="shared" si="12"/>
        <v/>
      </c>
      <c r="AA105" t="str">
        <f t="shared" si="13"/>
        <v/>
      </c>
    </row>
    <row r="106" spans="2:27" x14ac:dyDescent="0.15">
      <c r="B106" s="37">
        <v>98</v>
      </c>
      <c r="C106" s="87" t="str">
        <f t="shared" si="10"/>
        <v/>
      </c>
      <c r="D106" s="87"/>
      <c r="E106" s="37"/>
      <c r="F106" s="8"/>
      <c r="G106" s="37"/>
      <c r="H106" s="88"/>
      <c r="I106" s="88"/>
      <c r="J106" s="37"/>
      <c r="K106" s="87" t="str">
        <f t="shared" si="11"/>
        <v/>
      </c>
      <c r="L106" s="87"/>
      <c r="M106" s="6" t="str">
        <f>IF(J106="","",(K106/J106)/LOOKUP(RIGHT($D$2,3),定数!$A$6:$A$13,定数!$B$6:$B$13))</f>
        <v/>
      </c>
      <c r="N106" s="37"/>
      <c r="O106" s="8"/>
      <c r="P106" s="88"/>
      <c r="Q106" s="88"/>
      <c r="R106" s="89" t="str">
        <f>IF(P106="","",T106*M106*LOOKUP(RIGHT($D$2,3),定数!$A$6:$A$13,定数!$B$6:$B$13))</f>
        <v/>
      </c>
      <c r="S106" s="89"/>
      <c r="T106" s="90" t="str">
        <f t="shared" si="15"/>
        <v/>
      </c>
      <c r="U106" s="90"/>
      <c r="V106" t="str">
        <f t="shared" si="18"/>
        <v/>
      </c>
      <c r="W106" t="str">
        <f t="shared" si="18"/>
        <v/>
      </c>
      <c r="X106" s="38" t="str">
        <f t="shared" si="16"/>
        <v/>
      </c>
      <c r="Y106" s="39" t="str">
        <f t="shared" si="17"/>
        <v/>
      </c>
      <c r="Z106" t="str">
        <f t="shared" si="12"/>
        <v/>
      </c>
      <c r="AA106" t="str">
        <f t="shared" si="13"/>
        <v/>
      </c>
    </row>
    <row r="107" spans="2:27" x14ac:dyDescent="0.15">
      <c r="B107" s="37">
        <v>99</v>
      </c>
      <c r="C107" s="87" t="str">
        <f t="shared" si="10"/>
        <v/>
      </c>
      <c r="D107" s="87"/>
      <c r="E107" s="37"/>
      <c r="F107" s="8"/>
      <c r="G107" s="37"/>
      <c r="H107" s="88"/>
      <c r="I107" s="88"/>
      <c r="J107" s="37"/>
      <c r="K107" s="87" t="str">
        <f t="shared" si="11"/>
        <v/>
      </c>
      <c r="L107" s="87"/>
      <c r="M107" s="6" t="str">
        <f>IF(J107="","",(K107/J107)/LOOKUP(RIGHT($D$2,3),定数!$A$6:$A$13,定数!$B$6:$B$13))</f>
        <v/>
      </c>
      <c r="N107" s="37"/>
      <c r="O107" s="8"/>
      <c r="P107" s="88"/>
      <c r="Q107" s="88"/>
      <c r="R107" s="89" t="str">
        <f>IF(P107="","",T107*M107*LOOKUP(RIGHT($D$2,3),定数!$A$6:$A$13,定数!$B$6:$B$13))</f>
        <v/>
      </c>
      <c r="S107" s="89"/>
      <c r="T107" s="90" t="str">
        <f t="shared" si="15"/>
        <v/>
      </c>
      <c r="U107" s="90"/>
      <c r="V107" t="str">
        <f>IF(S107&lt;&gt;"",IF(S107&lt;0,1+V106,0),"")</f>
        <v/>
      </c>
      <c r="W107" t="str">
        <f>IF(T107&lt;&gt;"",IF(T107&lt;0,1+W106,0),"")</f>
        <v/>
      </c>
      <c r="X107" s="38" t="str">
        <f t="shared" si="16"/>
        <v/>
      </c>
      <c r="Y107" s="39" t="str">
        <f t="shared" si="17"/>
        <v/>
      </c>
      <c r="Z107" t="str">
        <f t="shared" si="12"/>
        <v/>
      </c>
      <c r="AA107" t="str">
        <f t="shared" si="13"/>
        <v/>
      </c>
    </row>
    <row r="108" spans="2:27" x14ac:dyDescent="0.15">
      <c r="B108" s="37">
        <v>100</v>
      </c>
      <c r="C108" s="87" t="str">
        <f t="shared" si="10"/>
        <v/>
      </c>
      <c r="D108" s="87"/>
      <c r="E108" s="37"/>
      <c r="F108" s="8"/>
      <c r="G108" s="37"/>
      <c r="H108" s="88"/>
      <c r="I108" s="88"/>
      <c r="J108" s="37"/>
      <c r="K108" s="87" t="str">
        <f t="shared" si="11"/>
        <v/>
      </c>
      <c r="L108" s="87"/>
      <c r="M108" s="6" t="str">
        <f>IF(J108="","",(K108/J108)/LOOKUP(RIGHT($D$2,3),定数!$A$6:$A$13,定数!$B$6:$B$13))</f>
        <v/>
      </c>
      <c r="N108" s="37"/>
      <c r="O108" s="8"/>
      <c r="P108" s="88"/>
      <c r="Q108" s="88"/>
      <c r="R108" s="89" t="str">
        <f>IF(P108="","",T108*M108*LOOKUP(RIGHT($D$2,3),定数!$A$6:$A$13,定数!$B$6:$B$13))</f>
        <v/>
      </c>
      <c r="S108" s="89"/>
      <c r="T108" s="90" t="str">
        <f t="shared" si="15"/>
        <v/>
      </c>
      <c r="U108" s="90"/>
      <c r="V108" t="str">
        <f>IF(S108&lt;&gt;"",IF(S108&lt;0,1+V107,0),"")</f>
        <v/>
      </c>
      <c r="W108" t="str">
        <f>IF(T108&lt;&gt;"",IF(T108&lt;0,1+W107,0),"")</f>
        <v/>
      </c>
      <c r="X108" s="38" t="str">
        <f t="shared" si="16"/>
        <v/>
      </c>
      <c r="Y108" s="39"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C107:D107"/>
    <mergeCell ref="H107:I107"/>
    <mergeCell ref="K107:L107"/>
    <mergeCell ref="P107:Q107"/>
    <mergeCell ref="R107:S107"/>
    <mergeCell ref="T107:U107"/>
    <mergeCell ref="C108:D108"/>
    <mergeCell ref="H108:I108"/>
    <mergeCell ref="K108:L108"/>
    <mergeCell ref="P108:Q108"/>
    <mergeCell ref="R108:S108"/>
    <mergeCell ref="T108:U108"/>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1:D101"/>
    <mergeCell ref="H101:I101"/>
    <mergeCell ref="K101:L101"/>
    <mergeCell ref="P101:Q101"/>
    <mergeCell ref="R101:S101"/>
    <mergeCell ref="T101:U101"/>
    <mergeCell ref="C102:D102"/>
    <mergeCell ref="H102:I102"/>
    <mergeCell ref="K102:L102"/>
    <mergeCell ref="P102:Q102"/>
    <mergeCell ref="R102:S102"/>
    <mergeCell ref="T102:U102"/>
    <mergeCell ref="C99:D99"/>
    <mergeCell ref="H99:I99"/>
    <mergeCell ref="K99:L99"/>
    <mergeCell ref="P99:Q99"/>
    <mergeCell ref="R99:S99"/>
    <mergeCell ref="T99:U99"/>
    <mergeCell ref="C100:D100"/>
    <mergeCell ref="H100:I100"/>
    <mergeCell ref="K100:L100"/>
    <mergeCell ref="P100:Q100"/>
    <mergeCell ref="R100:S100"/>
    <mergeCell ref="T100:U100"/>
    <mergeCell ref="C97:D97"/>
    <mergeCell ref="H97:I97"/>
    <mergeCell ref="K97:L97"/>
    <mergeCell ref="P97:Q97"/>
    <mergeCell ref="R97:S97"/>
    <mergeCell ref="T97:U97"/>
    <mergeCell ref="C98:D98"/>
    <mergeCell ref="H98:I98"/>
    <mergeCell ref="K98:L98"/>
    <mergeCell ref="P98:Q98"/>
    <mergeCell ref="R98:S98"/>
    <mergeCell ref="T98:U98"/>
    <mergeCell ref="C95:D95"/>
    <mergeCell ref="H95:I95"/>
    <mergeCell ref="K95:L95"/>
    <mergeCell ref="P95:Q95"/>
    <mergeCell ref="R95:S95"/>
    <mergeCell ref="T95:U95"/>
    <mergeCell ref="C96:D96"/>
    <mergeCell ref="H96:I96"/>
    <mergeCell ref="K96:L96"/>
    <mergeCell ref="P96:Q96"/>
    <mergeCell ref="R96:S96"/>
    <mergeCell ref="T96:U96"/>
    <mergeCell ref="C93:D93"/>
    <mergeCell ref="H93:I93"/>
    <mergeCell ref="K93:L93"/>
    <mergeCell ref="P93:Q93"/>
    <mergeCell ref="R93:S93"/>
    <mergeCell ref="T93:U93"/>
    <mergeCell ref="C94:D94"/>
    <mergeCell ref="H94:I94"/>
    <mergeCell ref="K94:L94"/>
    <mergeCell ref="P94:Q94"/>
    <mergeCell ref="R94:S94"/>
    <mergeCell ref="T94:U94"/>
    <mergeCell ref="C91:D91"/>
    <mergeCell ref="H91:I91"/>
    <mergeCell ref="K91:L91"/>
    <mergeCell ref="P91:Q91"/>
    <mergeCell ref="R91:S91"/>
    <mergeCell ref="T91:U91"/>
    <mergeCell ref="C92:D92"/>
    <mergeCell ref="H92:I92"/>
    <mergeCell ref="K92:L92"/>
    <mergeCell ref="P92:Q92"/>
    <mergeCell ref="R92:S92"/>
    <mergeCell ref="T92:U92"/>
    <mergeCell ref="C89:D89"/>
    <mergeCell ref="H89:I89"/>
    <mergeCell ref="K89:L89"/>
    <mergeCell ref="P89:Q89"/>
    <mergeCell ref="R89:S89"/>
    <mergeCell ref="T89:U89"/>
    <mergeCell ref="C90:D90"/>
    <mergeCell ref="H90:I90"/>
    <mergeCell ref="K90:L90"/>
    <mergeCell ref="P90:Q90"/>
    <mergeCell ref="R90:S90"/>
    <mergeCell ref="T90:U90"/>
    <mergeCell ref="C87:D87"/>
    <mergeCell ref="H87:I87"/>
    <mergeCell ref="K87:L87"/>
    <mergeCell ref="P87:Q87"/>
    <mergeCell ref="R87:S87"/>
    <mergeCell ref="T87:U87"/>
    <mergeCell ref="C88:D88"/>
    <mergeCell ref="H88:I88"/>
    <mergeCell ref="K88:L88"/>
    <mergeCell ref="P88:Q88"/>
    <mergeCell ref="R88:S88"/>
    <mergeCell ref="T88:U88"/>
    <mergeCell ref="C85:D85"/>
    <mergeCell ref="H85:I85"/>
    <mergeCell ref="K85:L85"/>
    <mergeCell ref="P85:Q85"/>
    <mergeCell ref="R85:S85"/>
    <mergeCell ref="T85:U85"/>
    <mergeCell ref="C86:D86"/>
    <mergeCell ref="H86:I86"/>
    <mergeCell ref="K86:L86"/>
    <mergeCell ref="P86:Q86"/>
    <mergeCell ref="R86:S86"/>
    <mergeCell ref="T86:U86"/>
    <mergeCell ref="C83:D83"/>
    <mergeCell ref="H83:I83"/>
    <mergeCell ref="K83:L83"/>
    <mergeCell ref="P83:Q83"/>
    <mergeCell ref="R83:S83"/>
    <mergeCell ref="T83:U83"/>
    <mergeCell ref="C84:D84"/>
    <mergeCell ref="H84:I84"/>
    <mergeCell ref="K84:L84"/>
    <mergeCell ref="P84:Q84"/>
    <mergeCell ref="R84:S84"/>
    <mergeCell ref="T84:U84"/>
    <mergeCell ref="C81:D81"/>
    <mergeCell ref="H81:I81"/>
    <mergeCell ref="K81:L81"/>
    <mergeCell ref="P81:Q81"/>
    <mergeCell ref="R81:S81"/>
    <mergeCell ref="T81:U81"/>
    <mergeCell ref="C82:D82"/>
    <mergeCell ref="H82:I82"/>
    <mergeCell ref="K82:L82"/>
    <mergeCell ref="P82:Q82"/>
    <mergeCell ref="R82:S82"/>
    <mergeCell ref="T82:U82"/>
    <mergeCell ref="C79:D79"/>
    <mergeCell ref="H79:I79"/>
    <mergeCell ref="K79:L79"/>
    <mergeCell ref="P79:Q79"/>
    <mergeCell ref="R79:S79"/>
    <mergeCell ref="T79:U79"/>
    <mergeCell ref="C80:D80"/>
    <mergeCell ref="H80:I80"/>
    <mergeCell ref="K80:L80"/>
    <mergeCell ref="P80:Q80"/>
    <mergeCell ref="R80:S80"/>
    <mergeCell ref="T80:U80"/>
    <mergeCell ref="C77:D77"/>
    <mergeCell ref="H77:I77"/>
    <mergeCell ref="K77:L77"/>
    <mergeCell ref="P77:Q77"/>
    <mergeCell ref="R77:S77"/>
    <mergeCell ref="T77:U77"/>
    <mergeCell ref="C78:D78"/>
    <mergeCell ref="H78:I78"/>
    <mergeCell ref="K78:L78"/>
    <mergeCell ref="P78:Q78"/>
    <mergeCell ref="R78:S78"/>
    <mergeCell ref="T78:U78"/>
    <mergeCell ref="C75:D75"/>
    <mergeCell ref="H75:I75"/>
    <mergeCell ref="K75:L75"/>
    <mergeCell ref="P75:Q75"/>
    <mergeCell ref="R75:S75"/>
    <mergeCell ref="T75:U75"/>
    <mergeCell ref="C76:D76"/>
    <mergeCell ref="H76:I76"/>
    <mergeCell ref="K76:L76"/>
    <mergeCell ref="P76:Q76"/>
    <mergeCell ref="R76:S76"/>
    <mergeCell ref="T76:U76"/>
    <mergeCell ref="C73:D73"/>
    <mergeCell ref="H73:I73"/>
    <mergeCell ref="K73:L73"/>
    <mergeCell ref="P73:Q73"/>
    <mergeCell ref="R73:S73"/>
    <mergeCell ref="T73:U73"/>
    <mergeCell ref="C74:D74"/>
    <mergeCell ref="H74:I74"/>
    <mergeCell ref="K74:L74"/>
    <mergeCell ref="P74:Q74"/>
    <mergeCell ref="R74:S74"/>
    <mergeCell ref="T74:U74"/>
    <mergeCell ref="C71:D71"/>
    <mergeCell ref="H71:I71"/>
    <mergeCell ref="K71:L71"/>
    <mergeCell ref="P71:Q71"/>
    <mergeCell ref="R71:S71"/>
    <mergeCell ref="T71:U71"/>
    <mergeCell ref="C72:D72"/>
    <mergeCell ref="H72:I72"/>
    <mergeCell ref="K72:L72"/>
    <mergeCell ref="P72:Q72"/>
    <mergeCell ref="R72:S72"/>
    <mergeCell ref="T72:U72"/>
    <mergeCell ref="C69:D69"/>
    <mergeCell ref="H69:I69"/>
    <mergeCell ref="K69:L69"/>
    <mergeCell ref="P69:Q69"/>
    <mergeCell ref="R69:S69"/>
    <mergeCell ref="T69:U69"/>
    <mergeCell ref="C70:D70"/>
    <mergeCell ref="H70:I70"/>
    <mergeCell ref="K70:L70"/>
    <mergeCell ref="P70:Q70"/>
    <mergeCell ref="R70:S70"/>
    <mergeCell ref="T70:U70"/>
    <mergeCell ref="C67:D67"/>
    <mergeCell ref="H67:I67"/>
    <mergeCell ref="K67:L67"/>
    <mergeCell ref="P67:Q67"/>
    <mergeCell ref="R67:S67"/>
    <mergeCell ref="T67:U67"/>
    <mergeCell ref="C68:D68"/>
    <mergeCell ref="H68:I68"/>
    <mergeCell ref="K68:L68"/>
    <mergeCell ref="P68:Q68"/>
    <mergeCell ref="R68:S68"/>
    <mergeCell ref="T68:U68"/>
    <mergeCell ref="C65:D65"/>
    <mergeCell ref="H65:I65"/>
    <mergeCell ref="K65:L65"/>
    <mergeCell ref="P65:Q65"/>
    <mergeCell ref="R65:S65"/>
    <mergeCell ref="T65:U65"/>
    <mergeCell ref="C66:D66"/>
    <mergeCell ref="H66:I66"/>
    <mergeCell ref="K66:L66"/>
    <mergeCell ref="P66:Q66"/>
    <mergeCell ref="R66:S66"/>
    <mergeCell ref="T66:U66"/>
    <mergeCell ref="C63:D63"/>
    <mergeCell ref="H63:I63"/>
    <mergeCell ref="K63:L63"/>
    <mergeCell ref="P63:Q63"/>
    <mergeCell ref="R63:S63"/>
    <mergeCell ref="T63:U63"/>
    <mergeCell ref="C64:D64"/>
    <mergeCell ref="H64:I64"/>
    <mergeCell ref="K64:L64"/>
    <mergeCell ref="P64:Q64"/>
    <mergeCell ref="R64:S64"/>
    <mergeCell ref="T64:U64"/>
    <mergeCell ref="C61:D61"/>
    <mergeCell ref="H61:I61"/>
    <mergeCell ref="K61:L61"/>
    <mergeCell ref="P61:Q61"/>
    <mergeCell ref="R61:S61"/>
    <mergeCell ref="T61:U61"/>
    <mergeCell ref="C62:D62"/>
    <mergeCell ref="H62:I62"/>
    <mergeCell ref="K62:L62"/>
    <mergeCell ref="P62:Q62"/>
    <mergeCell ref="R62:S62"/>
    <mergeCell ref="T62:U62"/>
    <mergeCell ref="C59:D59"/>
    <mergeCell ref="H59:I59"/>
    <mergeCell ref="K59:L59"/>
    <mergeCell ref="P59:Q59"/>
    <mergeCell ref="R59:S59"/>
    <mergeCell ref="T59:U59"/>
    <mergeCell ref="C60:D60"/>
    <mergeCell ref="H60:I60"/>
    <mergeCell ref="K60:L60"/>
    <mergeCell ref="P60:Q60"/>
    <mergeCell ref="R60:S60"/>
    <mergeCell ref="T60:U60"/>
    <mergeCell ref="C57:D57"/>
    <mergeCell ref="H57:I57"/>
    <mergeCell ref="K57:L57"/>
    <mergeCell ref="P57:Q57"/>
    <mergeCell ref="R57:S57"/>
    <mergeCell ref="T57:U57"/>
    <mergeCell ref="C58:D58"/>
    <mergeCell ref="H58:I58"/>
    <mergeCell ref="K58:L58"/>
    <mergeCell ref="P58:Q58"/>
    <mergeCell ref="R58:S58"/>
    <mergeCell ref="T58:U58"/>
    <mergeCell ref="C55:D55"/>
    <mergeCell ref="H55:I55"/>
    <mergeCell ref="K55:L55"/>
    <mergeCell ref="P55:Q55"/>
    <mergeCell ref="R55:S55"/>
    <mergeCell ref="T55:U55"/>
    <mergeCell ref="C56:D56"/>
    <mergeCell ref="H56:I56"/>
    <mergeCell ref="K56:L56"/>
    <mergeCell ref="P56:Q56"/>
    <mergeCell ref="R56:S56"/>
    <mergeCell ref="T56:U56"/>
    <mergeCell ref="C53:D53"/>
    <mergeCell ref="H53:I53"/>
    <mergeCell ref="K53:L53"/>
    <mergeCell ref="P53:Q53"/>
    <mergeCell ref="R53:S53"/>
    <mergeCell ref="T53:U53"/>
    <mergeCell ref="C54:D54"/>
    <mergeCell ref="H54:I54"/>
    <mergeCell ref="K54:L54"/>
    <mergeCell ref="P54:Q54"/>
    <mergeCell ref="R54:S54"/>
    <mergeCell ref="T54:U54"/>
    <mergeCell ref="C51:D51"/>
    <mergeCell ref="H51:I51"/>
    <mergeCell ref="K51:L51"/>
    <mergeCell ref="P51:Q51"/>
    <mergeCell ref="R51:S51"/>
    <mergeCell ref="T51:U51"/>
    <mergeCell ref="C52:D52"/>
    <mergeCell ref="H52:I52"/>
    <mergeCell ref="K52:L52"/>
    <mergeCell ref="P52:Q52"/>
    <mergeCell ref="R52:S52"/>
    <mergeCell ref="T52:U52"/>
    <mergeCell ref="C49:D49"/>
    <mergeCell ref="H49:I49"/>
    <mergeCell ref="K49:L49"/>
    <mergeCell ref="P49:Q49"/>
    <mergeCell ref="R49:S49"/>
    <mergeCell ref="T49:U49"/>
    <mergeCell ref="C50:D50"/>
    <mergeCell ref="H50:I50"/>
    <mergeCell ref="K50:L50"/>
    <mergeCell ref="P50:Q50"/>
    <mergeCell ref="R50:S50"/>
    <mergeCell ref="T50:U50"/>
    <mergeCell ref="C47:D47"/>
    <mergeCell ref="H47:I47"/>
    <mergeCell ref="K47:L47"/>
    <mergeCell ref="P47:Q47"/>
    <mergeCell ref="R47:S47"/>
    <mergeCell ref="T47:U47"/>
    <mergeCell ref="C48:D48"/>
    <mergeCell ref="H48:I48"/>
    <mergeCell ref="K48:L48"/>
    <mergeCell ref="P48:Q48"/>
    <mergeCell ref="R48:S48"/>
    <mergeCell ref="T48:U48"/>
    <mergeCell ref="C45:D45"/>
    <mergeCell ref="H45:I45"/>
    <mergeCell ref="K45:L45"/>
    <mergeCell ref="P45:Q45"/>
    <mergeCell ref="R45:S45"/>
    <mergeCell ref="T45:U45"/>
    <mergeCell ref="C46:D46"/>
    <mergeCell ref="H46:I46"/>
    <mergeCell ref="K46:L46"/>
    <mergeCell ref="P46:Q46"/>
    <mergeCell ref="R46:S46"/>
    <mergeCell ref="T46:U46"/>
    <mergeCell ref="C43:D43"/>
    <mergeCell ref="H43:I43"/>
    <mergeCell ref="K43:L43"/>
    <mergeCell ref="P43:Q43"/>
    <mergeCell ref="R43:S43"/>
    <mergeCell ref="T43:U43"/>
    <mergeCell ref="C44:D44"/>
    <mergeCell ref="H44:I44"/>
    <mergeCell ref="K44:L44"/>
    <mergeCell ref="P44:Q44"/>
    <mergeCell ref="R44:S44"/>
    <mergeCell ref="T44:U44"/>
    <mergeCell ref="C41:D41"/>
    <mergeCell ref="H41:I41"/>
    <mergeCell ref="K41:L41"/>
    <mergeCell ref="P41:Q41"/>
    <mergeCell ref="R41:S41"/>
    <mergeCell ref="T41:U41"/>
    <mergeCell ref="C42:D42"/>
    <mergeCell ref="H42:I42"/>
    <mergeCell ref="K42:L42"/>
    <mergeCell ref="P42:Q42"/>
    <mergeCell ref="R42:S42"/>
    <mergeCell ref="T42:U42"/>
    <mergeCell ref="C39:D39"/>
    <mergeCell ref="H39:I39"/>
    <mergeCell ref="K39:L39"/>
    <mergeCell ref="P39:Q39"/>
    <mergeCell ref="R39:S39"/>
    <mergeCell ref="T39:U39"/>
    <mergeCell ref="C40:D40"/>
    <mergeCell ref="H40:I40"/>
    <mergeCell ref="K40:L40"/>
    <mergeCell ref="P40:Q40"/>
    <mergeCell ref="R40:S40"/>
    <mergeCell ref="T40:U40"/>
    <mergeCell ref="C37:D37"/>
    <mergeCell ref="H37:I37"/>
    <mergeCell ref="K37:L37"/>
    <mergeCell ref="P37:Q37"/>
    <mergeCell ref="R37:S37"/>
    <mergeCell ref="T37:U37"/>
    <mergeCell ref="C38:D38"/>
    <mergeCell ref="H38:I38"/>
    <mergeCell ref="K38:L38"/>
    <mergeCell ref="P38:Q38"/>
    <mergeCell ref="R38:S38"/>
    <mergeCell ref="T38:U38"/>
    <mergeCell ref="C35:D35"/>
    <mergeCell ref="H35:I35"/>
    <mergeCell ref="K35:L35"/>
    <mergeCell ref="P35:Q35"/>
    <mergeCell ref="R35:S35"/>
    <mergeCell ref="T35:U35"/>
    <mergeCell ref="C36:D36"/>
    <mergeCell ref="H36:I36"/>
    <mergeCell ref="K36:L36"/>
    <mergeCell ref="P36:Q36"/>
    <mergeCell ref="R36:S36"/>
    <mergeCell ref="T36:U36"/>
    <mergeCell ref="C33:D33"/>
    <mergeCell ref="H33:I33"/>
    <mergeCell ref="K33:L33"/>
    <mergeCell ref="P33:Q33"/>
    <mergeCell ref="R33:S33"/>
    <mergeCell ref="T33:U33"/>
    <mergeCell ref="C34:D34"/>
    <mergeCell ref="H34:I34"/>
    <mergeCell ref="K34:L34"/>
    <mergeCell ref="P34:Q34"/>
    <mergeCell ref="R34:S34"/>
    <mergeCell ref="T34:U34"/>
    <mergeCell ref="C31:D31"/>
    <mergeCell ref="H31:I31"/>
    <mergeCell ref="K31:L31"/>
    <mergeCell ref="P31:Q31"/>
    <mergeCell ref="R31:S31"/>
    <mergeCell ref="T31:U31"/>
    <mergeCell ref="C32:D32"/>
    <mergeCell ref="H32:I32"/>
    <mergeCell ref="K32:L32"/>
    <mergeCell ref="P32:Q32"/>
    <mergeCell ref="R32:S32"/>
    <mergeCell ref="T32:U32"/>
    <mergeCell ref="C29:D29"/>
    <mergeCell ref="H29:I29"/>
    <mergeCell ref="K29:L29"/>
    <mergeCell ref="P29:Q29"/>
    <mergeCell ref="R29:S29"/>
    <mergeCell ref="T29:U29"/>
    <mergeCell ref="C30:D30"/>
    <mergeCell ref="H30:I30"/>
    <mergeCell ref="K30:L30"/>
    <mergeCell ref="P30:Q30"/>
    <mergeCell ref="R30:S30"/>
    <mergeCell ref="T30:U30"/>
    <mergeCell ref="C27:D27"/>
    <mergeCell ref="H27:I27"/>
    <mergeCell ref="K27:L27"/>
    <mergeCell ref="P27:Q27"/>
    <mergeCell ref="R27:S27"/>
    <mergeCell ref="T27:U27"/>
    <mergeCell ref="C28:D28"/>
    <mergeCell ref="H28:I28"/>
    <mergeCell ref="K28:L28"/>
    <mergeCell ref="P28:Q28"/>
    <mergeCell ref="R28:S28"/>
    <mergeCell ref="T28:U28"/>
    <mergeCell ref="C25:D25"/>
    <mergeCell ref="H25:I25"/>
    <mergeCell ref="K25:L25"/>
    <mergeCell ref="P25:Q25"/>
    <mergeCell ref="R25:S25"/>
    <mergeCell ref="T25:U25"/>
    <mergeCell ref="C26:D26"/>
    <mergeCell ref="H26:I26"/>
    <mergeCell ref="K26:L26"/>
    <mergeCell ref="P26:Q26"/>
    <mergeCell ref="R26:S26"/>
    <mergeCell ref="T26:U26"/>
    <mergeCell ref="C23:D23"/>
    <mergeCell ref="H23:I23"/>
    <mergeCell ref="K23:L23"/>
    <mergeCell ref="P23:Q23"/>
    <mergeCell ref="R23:S23"/>
    <mergeCell ref="T23:U23"/>
    <mergeCell ref="C24:D24"/>
    <mergeCell ref="H24:I24"/>
    <mergeCell ref="K24:L24"/>
    <mergeCell ref="P24:Q24"/>
    <mergeCell ref="R24:S24"/>
    <mergeCell ref="T24:U24"/>
    <mergeCell ref="C21:D21"/>
    <mergeCell ref="H21:I21"/>
    <mergeCell ref="K21:L21"/>
    <mergeCell ref="P21:Q21"/>
    <mergeCell ref="R21:S21"/>
    <mergeCell ref="T21:U21"/>
    <mergeCell ref="C22:D22"/>
    <mergeCell ref="H22:I22"/>
    <mergeCell ref="K22:L22"/>
    <mergeCell ref="P22:Q22"/>
    <mergeCell ref="R22:S22"/>
    <mergeCell ref="T22:U22"/>
    <mergeCell ref="C19:D19"/>
    <mergeCell ref="H19:I19"/>
    <mergeCell ref="K19:L19"/>
    <mergeCell ref="P19:Q19"/>
    <mergeCell ref="R19:S19"/>
    <mergeCell ref="T19:U19"/>
    <mergeCell ref="C20:D20"/>
    <mergeCell ref="H20:I20"/>
    <mergeCell ref="K20:L20"/>
    <mergeCell ref="P20:Q20"/>
    <mergeCell ref="R20:S20"/>
    <mergeCell ref="T20:U20"/>
    <mergeCell ref="C17:D17"/>
    <mergeCell ref="H17:I17"/>
    <mergeCell ref="K17:L17"/>
    <mergeCell ref="P17:Q17"/>
    <mergeCell ref="R17:S17"/>
    <mergeCell ref="T17:U17"/>
    <mergeCell ref="C18:D18"/>
    <mergeCell ref="H18:I18"/>
    <mergeCell ref="K18:L18"/>
    <mergeCell ref="P18:Q18"/>
    <mergeCell ref="R18:S18"/>
    <mergeCell ref="T18:U18"/>
    <mergeCell ref="C15:D15"/>
    <mergeCell ref="H15:I15"/>
    <mergeCell ref="K15:L15"/>
    <mergeCell ref="P15:Q15"/>
    <mergeCell ref="R15:S15"/>
    <mergeCell ref="T15:U15"/>
    <mergeCell ref="C16:D16"/>
    <mergeCell ref="H16:I16"/>
    <mergeCell ref="K16:L16"/>
    <mergeCell ref="P16:Q16"/>
    <mergeCell ref="R16:S16"/>
    <mergeCell ref="T16:U16"/>
    <mergeCell ref="C13:D13"/>
    <mergeCell ref="H13:I13"/>
    <mergeCell ref="K13:L13"/>
    <mergeCell ref="P13:Q13"/>
    <mergeCell ref="R13:S13"/>
    <mergeCell ref="T13:U13"/>
    <mergeCell ref="C14:D14"/>
    <mergeCell ref="H14:I14"/>
    <mergeCell ref="K14:L14"/>
    <mergeCell ref="P14:Q14"/>
    <mergeCell ref="R14:S14"/>
    <mergeCell ref="T14:U14"/>
    <mergeCell ref="C11:D11"/>
    <mergeCell ref="H11:I11"/>
    <mergeCell ref="K11:L11"/>
    <mergeCell ref="P11:Q11"/>
    <mergeCell ref="R11:S11"/>
    <mergeCell ref="T11:U11"/>
    <mergeCell ref="C12:D12"/>
    <mergeCell ref="H12:I12"/>
    <mergeCell ref="K12:L12"/>
    <mergeCell ref="P12:Q12"/>
    <mergeCell ref="R12:S12"/>
    <mergeCell ref="T12:U12"/>
    <mergeCell ref="C9:D9"/>
    <mergeCell ref="H9:I9"/>
    <mergeCell ref="K9:L9"/>
    <mergeCell ref="P9:Q9"/>
    <mergeCell ref="R9:S9"/>
    <mergeCell ref="T9:U9"/>
    <mergeCell ref="C10:D10"/>
    <mergeCell ref="H10:I10"/>
    <mergeCell ref="K10:L10"/>
    <mergeCell ref="P10:Q10"/>
    <mergeCell ref="R10:S10"/>
    <mergeCell ref="T10:U10"/>
    <mergeCell ref="B7:B8"/>
    <mergeCell ref="C7:D8"/>
    <mergeCell ref="E7:I7"/>
    <mergeCell ref="J7:L7"/>
    <mergeCell ref="M7:M8"/>
    <mergeCell ref="N7:Q7"/>
    <mergeCell ref="R7:U7"/>
    <mergeCell ref="H8:I8"/>
    <mergeCell ref="K8:L8"/>
    <mergeCell ref="P8:Q8"/>
    <mergeCell ref="R8:S8"/>
    <mergeCell ref="T8:U8"/>
    <mergeCell ref="B4:C4"/>
    <mergeCell ref="D4:E4"/>
    <mergeCell ref="F4:G4"/>
    <mergeCell ref="H4:I4"/>
    <mergeCell ref="J4:K4"/>
    <mergeCell ref="L4:M4"/>
    <mergeCell ref="N4:O4"/>
    <mergeCell ref="P4:Q4"/>
    <mergeCell ref="J5:K5"/>
    <mergeCell ref="L5:M5"/>
    <mergeCell ref="P5:Q5"/>
    <mergeCell ref="J2:K2"/>
    <mergeCell ref="L2:M2"/>
    <mergeCell ref="N2:O2"/>
    <mergeCell ref="P2:Q2"/>
    <mergeCell ref="B3:C3"/>
    <mergeCell ref="D3:I3"/>
    <mergeCell ref="J3:K3"/>
    <mergeCell ref="L3:Q3"/>
    <mergeCell ref="B2:C2"/>
    <mergeCell ref="D2:E2"/>
    <mergeCell ref="F2:G2"/>
    <mergeCell ref="H2:I2"/>
  </mergeCells>
  <phoneticPr fontId="2"/>
  <conditionalFormatting sqref="G46">
    <cfRule type="cellIs" dxfId="279" priority="23" stopIfTrue="1" operator="equal">
      <formula>"買"</formula>
    </cfRule>
    <cfRule type="cellIs" dxfId="278" priority="24" stopIfTrue="1" operator="equal">
      <formula>"売"</formula>
    </cfRule>
  </conditionalFormatting>
  <conditionalFormatting sqref="G9:G11 G14:G15 G47:G48 G17 G19:G24 G26 G28:G29 G31:G45 G51:G62 G64 G66:G80 G82:G108">
    <cfRule type="cellIs" dxfId="277" priority="25" stopIfTrue="1" operator="equal">
      <formula>"買"</formula>
    </cfRule>
    <cfRule type="cellIs" dxfId="276" priority="26" stopIfTrue="1" operator="equal">
      <formula>"売"</formula>
    </cfRule>
  </conditionalFormatting>
  <conditionalFormatting sqref="G12">
    <cfRule type="cellIs" dxfId="275" priority="21" stopIfTrue="1" operator="equal">
      <formula>"買"</formula>
    </cfRule>
    <cfRule type="cellIs" dxfId="274" priority="22" stopIfTrue="1" operator="equal">
      <formula>"売"</formula>
    </cfRule>
  </conditionalFormatting>
  <conditionalFormatting sqref="G13">
    <cfRule type="cellIs" dxfId="273" priority="19" stopIfTrue="1" operator="equal">
      <formula>"買"</formula>
    </cfRule>
    <cfRule type="cellIs" dxfId="272" priority="20" stopIfTrue="1" operator="equal">
      <formula>"売"</formula>
    </cfRule>
  </conditionalFormatting>
  <conditionalFormatting sqref="G16">
    <cfRule type="cellIs" dxfId="271" priority="17" stopIfTrue="1" operator="equal">
      <formula>"買"</formula>
    </cfRule>
    <cfRule type="cellIs" dxfId="270" priority="18" stopIfTrue="1" operator="equal">
      <formula>"売"</formula>
    </cfRule>
  </conditionalFormatting>
  <conditionalFormatting sqref="G18">
    <cfRule type="cellIs" dxfId="269" priority="15" stopIfTrue="1" operator="equal">
      <formula>"買"</formula>
    </cfRule>
    <cfRule type="cellIs" dxfId="268" priority="16" stopIfTrue="1" operator="equal">
      <formula>"売"</formula>
    </cfRule>
  </conditionalFormatting>
  <conditionalFormatting sqref="G25">
    <cfRule type="cellIs" dxfId="267" priority="13" stopIfTrue="1" operator="equal">
      <formula>"買"</formula>
    </cfRule>
    <cfRule type="cellIs" dxfId="266" priority="14" stopIfTrue="1" operator="equal">
      <formula>"売"</formula>
    </cfRule>
  </conditionalFormatting>
  <conditionalFormatting sqref="G27">
    <cfRule type="cellIs" dxfId="265" priority="11" stopIfTrue="1" operator="equal">
      <formula>"買"</formula>
    </cfRule>
    <cfRule type="cellIs" dxfId="264" priority="12" stopIfTrue="1" operator="equal">
      <formula>"売"</formula>
    </cfRule>
  </conditionalFormatting>
  <conditionalFormatting sqref="G30">
    <cfRule type="cellIs" dxfId="263" priority="9" stopIfTrue="1" operator="equal">
      <formula>"買"</formula>
    </cfRule>
    <cfRule type="cellIs" dxfId="262" priority="10" stopIfTrue="1" operator="equal">
      <formula>"売"</formula>
    </cfRule>
  </conditionalFormatting>
  <conditionalFormatting sqref="G49:G50">
    <cfRule type="cellIs" dxfId="261" priority="7" stopIfTrue="1" operator="equal">
      <formula>"買"</formula>
    </cfRule>
    <cfRule type="cellIs" dxfId="260" priority="8" stopIfTrue="1" operator="equal">
      <formula>"売"</formula>
    </cfRule>
  </conditionalFormatting>
  <conditionalFormatting sqref="G63">
    <cfRule type="cellIs" dxfId="259" priority="5" stopIfTrue="1" operator="equal">
      <formula>"買"</formula>
    </cfRule>
    <cfRule type="cellIs" dxfId="258" priority="6" stopIfTrue="1" operator="equal">
      <formula>"売"</formula>
    </cfRule>
  </conditionalFormatting>
  <conditionalFormatting sqref="G65">
    <cfRule type="cellIs" dxfId="257" priority="3" stopIfTrue="1" operator="equal">
      <formula>"買"</formula>
    </cfRule>
    <cfRule type="cellIs" dxfId="256" priority="4" stopIfTrue="1" operator="equal">
      <formula>"売"</formula>
    </cfRule>
  </conditionalFormatting>
  <conditionalFormatting sqref="G81">
    <cfRule type="cellIs" dxfId="255" priority="1" stopIfTrue="1" operator="equal">
      <formula>"買"</formula>
    </cfRule>
    <cfRule type="cellIs" dxfId="254" priority="2" stopIfTrue="1" operator="equal">
      <formula>"売"</formula>
    </cfRule>
  </conditionalFormatting>
  <dataValidations count="1">
    <dataValidation type="list" allowBlank="1" showInputMessage="1" showErrorMessage="1" sqref="G9:G108" xr:uid="{00000000-0002-0000-0100-000000000000}">
      <formula1>"買,売"</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1BF97-816B-4207-AAEF-449230B941D8}">
  <dimension ref="B2:AA109"/>
  <sheetViews>
    <sheetView zoomScale="115" zoomScaleNormal="115" workbookViewId="0">
      <pane ySplit="8" topLeftCell="A9" activePane="bottomLeft" state="frozen"/>
      <selection pane="bottomLeft" activeCell="R82" sqref="R82:S82"/>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53" t="s">
        <v>5</v>
      </c>
      <c r="C2" s="53"/>
      <c r="D2" s="55" t="s">
        <v>69</v>
      </c>
      <c r="E2" s="55"/>
      <c r="F2" s="53" t="s">
        <v>6</v>
      </c>
      <c r="G2" s="53"/>
      <c r="H2" s="57" t="s">
        <v>36</v>
      </c>
      <c r="I2" s="57"/>
      <c r="J2" s="53" t="s">
        <v>7</v>
      </c>
      <c r="K2" s="53"/>
      <c r="L2" s="54">
        <v>100000</v>
      </c>
      <c r="M2" s="55"/>
      <c r="N2" s="53" t="s">
        <v>8</v>
      </c>
      <c r="O2" s="53"/>
      <c r="P2" s="56">
        <f>SUM(L2,D4)</f>
        <v>114972.55104049554</v>
      </c>
      <c r="Q2" s="57"/>
      <c r="R2" s="1"/>
      <c r="S2" s="1"/>
      <c r="T2" s="1"/>
    </row>
    <row r="3" spans="2:27" ht="57" customHeight="1" x14ac:dyDescent="0.15">
      <c r="B3" s="53" t="s">
        <v>9</v>
      </c>
      <c r="C3" s="53"/>
      <c r="D3" s="58" t="s">
        <v>38</v>
      </c>
      <c r="E3" s="58"/>
      <c r="F3" s="58"/>
      <c r="G3" s="58"/>
      <c r="H3" s="58"/>
      <c r="I3" s="58"/>
      <c r="J3" s="53" t="s">
        <v>10</v>
      </c>
      <c r="K3" s="53"/>
      <c r="L3" s="58" t="s">
        <v>63</v>
      </c>
      <c r="M3" s="59"/>
      <c r="N3" s="59"/>
      <c r="O3" s="59"/>
      <c r="P3" s="59"/>
      <c r="Q3" s="59"/>
      <c r="R3" s="1"/>
      <c r="S3" s="1"/>
    </row>
    <row r="4" spans="2:27" x14ac:dyDescent="0.15">
      <c r="B4" s="53" t="s">
        <v>11</v>
      </c>
      <c r="C4" s="53"/>
      <c r="D4" s="60">
        <f>SUM($R$9:$S$993)</f>
        <v>14972.55104049554</v>
      </c>
      <c r="E4" s="60"/>
      <c r="F4" s="53" t="s">
        <v>12</v>
      </c>
      <c r="G4" s="53"/>
      <c r="H4" s="61">
        <f>SUM($T$9:$U$108)</f>
        <v>1213.8999999999951</v>
      </c>
      <c r="I4" s="57"/>
      <c r="J4" s="62" t="s">
        <v>67</v>
      </c>
      <c r="K4" s="62"/>
      <c r="L4" s="56">
        <f>Z8/AA8</f>
        <v>-1.3641002755130611</v>
      </c>
      <c r="M4" s="56"/>
      <c r="N4" s="62" t="s">
        <v>62</v>
      </c>
      <c r="O4" s="62"/>
      <c r="P4" s="63">
        <f>MAX(Y:Y)</f>
        <v>4.8881487543582569E-2</v>
      </c>
      <c r="Q4" s="63"/>
      <c r="R4" s="1"/>
      <c r="S4" s="1"/>
      <c r="T4" s="1"/>
    </row>
    <row r="5" spans="2:27" x14ac:dyDescent="0.15">
      <c r="B5" s="44" t="s">
        <v>15</v>
      </c>
      <c r="C5" s="42">
        <f>COUNTIF($R$9:$R$990,"&gt;0")</f>
        <v>36</v>
      </c>
      <c r="D5" s="41" t="s">
        <v>16</v>
      </c>
      <c r="E5" s="15">
        <f>COUNTIF($R$9:$R$990,"&lt;0")</f>
        <v>37</v>
      </c>
      <c r="F5" s="41" t="s">
        <v>17</v>
      </c>
      <c r="G5" s="42">
        <f>COUNTIF($R$9:$R$990,"=0")</f>
        <v>0</v>
      </c>
      <c r="H5" s="41" t="s">
        <v>18</v>
      </c>
      <c r="I5" s="43">
        <f>C5/SUM(C5,E5,G5)</f>
        <v>0.49315068493150682</v>
      </c>
      <c r="J5" s="64" t="s">
        <v>19</v>
      </c>
      <c r="K5" s="53"/>
      <c r="L5" s="65">
        <f>MAX(V9:V993)</f>
        <v>5</v>
      </c>
      <c r="M5" s="66"/>
      <c r="N5" s="17" t="s">
        <v>20</v>
      </c>
      <c r="O5" s="9"/>
      <c r="P5" s="65">
        <f>MAX(W9:W993)</f>
        <v>5</v>
      </c>
      <c r="Q5" s="66"/>
      <c r="R5" s="1"/>
      <c r="S5" s="1"/>
      <c r="T5" s="1"/>
    </row>
    <row r="6" spans="2:27" x14ac:dyDescent="0.15">
      <c r="B6" s="11"/>
      <c r="C6" s="13"/>
      <c r="D6" s="14"/>
      <c r="E6" s="10"/>
      <c r="F6" s="11"/>
      <c r="G6" s="10"/>
      <c r="H6" s="11"/>
      <c r="I6" s="16"/>
      <c r="J6" s="11"/>
      <c r="K6" s="11"/>
      <c r="L6" s="10"/>
      <c r="M6" s="40" t="s">
        <v>66</v>
      </c>
      <c r="N6" s="12"/>
      <c r="O6" s="12"/>
      <c r="P6" s="10"/>
      <c r="Q6" s="45"/>
      <c r="R6" s="1"/>
      <c r="S6" s="1"/>
      <c r="T6" s="1"/>
    </row>
    <row r="7" spans="2:27" x14ac:dyDescent="0.15">
      <c r="B7" s="67" t="s">
        <v>21</v>
      </c>
      <c r="C7" s="69" t="s">
        <v>22</v>
      </c>
      <c r="D7" s="70"/>
      <c r="E7" s="73" t="s">
        <v>23</v>
      </c>
      <c r="F7" s="74"/>
      <c r="G7" s="74"/>
      <c r="H7" s="74"/>
      <c r="I7" s="75"/>
      <c r="J7" s="76" t="s">
        <v>71</v>
      </c>
      <c r="K7" s="77"/>
      <c r="L7" s="78"/>
      <c r="M7" s="79" t="s">
        <v>25</v>
      </c>
      <c r="N7" s="80" t="s">
        <v>26</v>
      </c>
      <c r="O7" s="81"/>
      <c r="P7" s="81"/>
      <c r="Q7" s="82"/>
      <c r="R7" s="83" t="s">
        <v>27</v>
      </c>
      <c r="S7" s="83"/>
      <c r="T7" s="83"/>
      <c r="U7" s="83"/>
    </row>
    <row r="8" spans="2:27" x14ac:dyDescent="0.15">
      <c r="B8" s="68"/>
      <c r="C8" s="71"/>
      <c r="D8" s="72"/>
      <c r="E8" s="18" t="s">
        <v>28</v>
      </c>
      <c r="F8" s="18" t="s">
        <v>29</v>
      </c>
      <c r="G8" s="18" t="s">
        <v>30</v>
      </c>
      <c r="H8" s="84" t="s">
        <v>31</v>
      </c>
      <c r="I8" s="75"/>
      <c r="J8" s="4" t="s">
        <v>32</v>
      </c>
      <c r="K8" s="85" t="s">
        <v>33</v>
      </c>
      <c r="L8" s="78"/>
      <c r="M8" s="79"/>
      <c r="N8" s="5" t="s">
        <v>28</v>
      </c>
      <c r="O8" s="5" t="s">
        <v>29</v>
      </c>
      <c r="P8" s="86" t="s">
        <v>31</v>
      </c>
      <c r="Q8" s="82"/>
      <c r="R8" s="83" t="s">
        <v>34</v>
      </c>
      <c r="S8" s="83"/>
      <c r="T8" s="83" t="s">
        <v>32</v>
      </c>
      <c r="U8" s="83"/>
      <c r="Y8" t="s">
        <v>61</v>
      </c>
      <c r="Z8">
        <f>SUM(Z9:Z108)</f>
        <v>56094.604626962653</v>
      </c>
      <c r="AA8">
        <f>SUM(AA9:AA108)</f>
        <v>-41122.053586467111</v>
      </c>
    </row>
    <row r="9" spans="2:27" x14ac:dyDescent="0.15">
      <c r="B9" s="46">
        <v>1</v>
      </c>
      <c r="C9" s="87">
        <f>L2</f>
        <v>100000</v>
      </c>
      <c r="D9" s="87"/>
      <c r="E9" s="46">
        <v>2001</v>
      </c>
      <c r="F9" s="8">
        <v>43946</v>
      </c>
      <c r="G9" s="46" t="s">
        <v>3</v>
      </c>
      <c r="H9" s="88">
        <v>121.96</v>
      </c>
      <c r="I9" s="88"/>
      <c r="J9" s="46">
        <v>74</v>
      </c>
      <c r="K9" s="87">
        <f>IF(J9="","",C9*0.01)</f>
        <v>1000</v>
      </c>
      <c r="L9" s="87"/>
      <c r="M9" s="6">
        <f>IF(J9="","",(K9/J9)/LOOKUP(RIGHT($D$2,3),定数!$A$6:$A$13,定数!$B$6:$B$13))</f>
        <v>0.13513513513513514</v>
      </c>
      <c r="N9" s="46">
        <v>2001</v>
      </c>
      <c r="O9" s="8">
        <v>43947</v>
      </c>
      <c r="P9" s="88">
        <v>122.7</v>
      </c>
      <c r="Q9" s="88"/>
      <c r="R9" s="89">
        <f>IF(P9="","",T9*M9*LOOKUP(RIGHT($D$2,3),定数!$A$6:$A$13,定数!$B$6:$B$13))</f>
        <v>-1000.0000000000124</v>
      </c>
      <c r="S9" s="89"/>
      <c r="T9" s="90">
        <f>IF(P9="","",IF(G9="買",(P9-H9),(H9-P9))*IF(RIGHT($D$2,3)="JPY",100,10000))</f>
        <v>-74.000000000000909</v>
      </c>
      <c r="U9" s="90"/>
      <c r="V9" s="1">
        <f>IF(T9&lt;&gt;"",IF(T9&gt;0,1+V8,0),"")</f>
        <v>0</v>
      </c>
      <c r="W9">
        <f>IF(T9&lt;&gt;"",IF(T9&lt;0,1+W8,0),"")</f>
        <v>1</v>
      </c>
      <c r="Z9" t="str">
        <f>IF(R9&gt;0,R9,"")</f>
        <v/>
      </c>
      <c r="AA9">
        <f>IF(R9&lt;0,R9,"")</f>
        <v>-1000.0000000000124</v>
      </c>
    </row>
    <row r="10" spans="2:27" x14ac:dyDescent="0.15">
      <c r="B10" s="46">
        <v>2</v>
      </c>
      <c r="C10" s="87">
        <f t="shared" ref="C10:C73" si="0">IF(R9="","",C9+R9)</f>
        <v>98999.999999999985</v>
      </c>
      <c r="D10" s="87"/>
      <c r="E10" s="46"/>
      <c r="F10" s="8">
        <v>44008</v>
      </c>
      <c r="G10" s="46" t="s">
        <v>4</v>
      </c>
      <c r="H10" s="88">
        <v>124.08</v>
      </c>
      <c r="I10" s="88"/>
      <c r="J10" s="46">
        <v>83</v>
      </c>
      <c r="K10" s="87">
        <f t="shared" ref="K10:K73" si="1">IF(J10="","",C10*0.01)</f>
        <v>989.99999999999989</v>
      </c>
      <c r="L10" s="87"/>
      <c r="M10" s="6">
        <f>IF(J10="","",(K10/J10)/LOOKUP(RIGHT($D$2,3),定数!$A$6:$A$13,定数!$B$6:$B$13))</f>
        <v>0.11927710843373493</v>
      </c>
      <c r="N10" s="46"/>
      <c r="O10" s="8">
        <v>44017</v>
      </c>
      <c r="P10" s="88">
        <v>125.3</v>
      </c>
      <c r="Q10" s="88"/>
      <c r="R10" s="89">
        <f>IF(P10="","",T10*M10*LOOKUP(RIGHT($D$2,3),定数!$A$6:$A$13,定数!$B$6:$B$13))</f>
        <v>1455.1807228915648</v>
      </c>
      <c r="S10" s="89"/>
      <c r="T10" s="90">
        <f>IF(P10="","",IF(G10="買",(P10-H10),(H10-P10))*IF(RIGHT($D$2,3)="JPY",100,10000))</f>
        <v>121.99999999999989</v>
      </c>
      <c r="U10" s="90"/>
      <c r="V10" s="22">
        <f t="shared" ref="V10:V22" si="2">IF(T10&lt;&gt;"",IF(T10&gt;0,1+V9,0),"")</f>
        <v>1</v>
      </c>
      <c r="W10">
        <f t="shared" ref="W10:W73" si="3">IF(T10&lt;&gt;"",IF(T10&lt;0,1+W9,0),"")</f>
        <v>0</v>
      </c>
      <c r="X10" s="38">
        <f>IF(C10&lt;&gt;"",MAX(C10,C9),"")</f>
        <v>100000</v>
      </c>
      <c r="Z10">
        <f t="shared" ref="Z10:Z73" si="4">IF(R10&gt;0,R10,"")</f>
        <v>1455.1807228915648</v>
      </c>
      <c r="AA10" t="str">
        <f t="shared" ref="AA10:AA73" si="5">IF(R10&lt;0,R10,"")</f>
        <v/>
      </c>
    </row>
    <row r="11" spans="2:27" x14ac:dyDescent="0.15">
      <c r="B11" s="46">
        <v>3</v>
      </c>
      <c r="C11" s="87">
        <f t="shared" si="0"/>
        <v>100455.18072289156</v>
      </c>
      <c r="D11" s="87"/>
      <c r="E11" s="46"/>
      <c r="F11" s="8">
        <v>44011</v>
      </c>
      <c r="G11" s="46" t="s">
        <v>4</v>
      </c>
      <c r="H11" s="88">
        <v>124.89</v>
      </c>
      <c r="I11" s="88"/>
      <c r="J11" s="46">
        <v>118</v>
      </c>
      <c r="K11" s="87">
        <f t="shared" si="1"/>
        <v>1004.5518072289155</v>
      </c>
      <c r="L11" s="87"/>
      <c r="M11" s="6">
        <f>IF(J11="","",(K11/J11)/LOOKUP(RIGHT($D$2,3),定数!$A$6:$A$13,定数!$B$6:$B$13))</f>
        <v>8.513150908719623E-2</v>
      </c>
      <c r="N11" s="46"/>
      <c r="O11" s="8">
        <v>44015</v>
      </c>
      <c r="P11" s="88">
        <v>123.71</v>
      </c>
      <c r="Q11" s="88"/>
      <c r="R11" s="89">
        <f>IF(P11="","",T11*M11*LOOKUP(RIGHT($D$2,3),定数!$A$6:$A$13,定数!$B$6:$B$13))</f>
        <v>-1004.5518072289215</v>
      </c>
      <c r="S11" s="89"/>
      <c r="T11" s="90">
        <f>IF(P11="","",IF(G11="買",(P11-H11),(H11-P11))*IF(RIGHT($D$2,3)="JPY",100,10000))</f>
        <v>-118.00000000000068</v>
      </c>
      <c r="U11" s="90"/>
      <c r="V11" s="22">
        <f t="shared" si="2"/>
        <v>0</v>
      </c>
      <c r="W11">
        <f t="shared" si="3"/>
        <v>1</v>
      </c>
      <c r="X11" s="38">
        <f>IF(C11&lt;&gt;"",MAX(X10,C11),"")</f>
        <v>100455.18072289156</v>
      </c>
      <c r="Y11" s="39">
        <f>IF(X11&lt;&gt;"",1-(C11/X11),"")</f>
        <v>0</v>
      </c>
      <c r="Z11" t="str">
        <f t="shared" si="4"/>
        <v/>
      </c>
      <c r="AA11">
        <f t="shared" si="5"/>
        <v>-1004.5518072289215</v>
      </c>
    </row>
    <row r="12" spans="2:27" x14ac:dyDescent="0.15">
      <c r="B12" s="46">
        <v>4</v>
      </c>
      <c r="C12" s="87">
        <f t="shared" si="0"/>
        <v>99450.62891566263</v>
      </c>
      <c r="D12" s="87"/>
      <c r="E12" s="46"/>
      <c r="F12" s="8">
        <v>44049</v>
      </c>
      <c r="G12" s="46" t="s">
        <v>3</v>
      </c>
      <c r="H12" s="88">
        <v>123.57</v>
      </c>
      <c r="I12" s="88"/>
      <c r="J12" s="46">
        <v>76</v>
      </c>
      <c r="K12" s="87">
        <f t="shared" si="1"/>
        <v>994.50628915662628</v>
      </c>
      <c r="L12" s="87"/>
      <c r="M12" s="6">
        <f>IF(J12="","",(K12/J12)/LOOKUP(RIGHT($D$2,3),定数!$A$6:$A$13,定数!$B$6:$B$13))</f>
        <v>0.13085609067850346</v>
      </c>
      <c r="N12" s="46"/>
      <c r="O12" s="8">
        <v>44052</v>
      </c>
      <c r="P12" s="88">
        <v>122.455</v>
      </c>
      <c r="Q12" s="88"/>
      <c r="R12" s="89">
        <f>IF(P12="","",T12*M12*LOOKUP(RIGHT($D$2,3),定数!$A$6:$A$13,定数!$B$6:$B$13))</f>
        <v>1459.0454110653068</v>
      </c>
      <c r="S12" s="89"/>
      <c r="T12" s="90">
        <f t="shared" ref="T12:T75" si="6">IF(P12="","",IF(G12="買",(P12-H12),(H12-P12))*IF(RIGHT($D$2,3)="JPY",100,10000))</f>
        <v>111.49999999999949</v>
      </c>
      <c r="U12" s="90"/>
      <c r="V12" s="22">
        <f t="shared" si="2"/>
        <v>1</v>
      </c>
      <c r="W12">
        <f t="shared" si="3"/>
        <v>0</v>
      </c>
      <c r="X12" s="38">
        <f t="shared" ref="X12:X75" si="7">IF(C12&lt;&gt;"",MAX(X11,C12),"")</f>
        <v>100455.18072289156</v>
      </c>
      <c r="Y12" s="39">
        <f t="shared" ref="Y12:Y75" si="8">IF(X12&lt;&gt;"",1-(C12/X12),"")</f>
        <v>1.000000000000012E-2</v>
      </c>
      <c r="Z12">
        <f t="shared" si="4"/>
        <v>1459.0454110653068</v>
      </c>
      <c r="AA12" t="str">
        <f t="shared" si="5"/>
        <v/>
      </c>
    </row>
    <row r="13" spans="2:27" x14ac:dyDescent="0.15">
      <c r="B13" s="46">
        <v>5</v>
      </c>
      <c r="C13" s="87">
        <f t="shared" si="0"/>
        <v>100909.67432672794</v>
      </c>
      <c r="D13" s="87"/>
      <c r="E13" s="46"/>
      <c r="F13" s="8">
        <v>44071</v>
      </c>
      <c r="G13" s="46" t="s">
        <v>3</v>
      </c>
      <c r="H13" s="88">
        <v>119.67</v>
      </c>
      <c r="I13" s="88"/>
      <c r="J13" s="46">
        <v>119</v>
      </c>
      <c r="K13" s="87">
        <f t="shared" si="1"/>
        <v>1009.0967432672794</v>
      </c>
      <c r="L13" s="87"/>
      <c r="M13" s="6">
        <f>IF(J13="","",(K13/J13)/LOOKUP(RIGHT($D$2,3),定数!$A$6:$A$13,定数!$B$6:$B$13))</f>
        <v>8.4798045652712553E-2</v>
      </c>
      <c r="N13" s="46"/>
      <c r="O13" s="8">
        <v>44079</v>
      </c>
      <c r="P13" s="88">
        <v>120.86</v>
      </c>
      <c r="Q13" s="88"/>
      <c r="R13" s="89">
        <f>IF(P13="","",T13*M13*LOOKUP(RIGHT($D$2,3),定数!$A$6:$A$13,定数!$B$6:$B$13))</f>
        <v>-1009.0967432672775</v>
      </c>
      <c r="S13" s="89"/>
      <c r="T13" s="90">
        <f t="shared" si="6"/>
        <v>-118.99999999999977</v>
      </c>
      <c r="U13" s="90"/>
      <c r="V13" s="22">
        <f t="shared" si="2"/>
        <v>0</v>
      </c>
      <c r="W13">
        <f t="shared" si="3"/>
        <v>1</v>
      </c>
      <c r="X13" s="38">
        <f t="shared" si="7"/>
        <v>100909.67432672794</v>
      </c>
      <c r="Y13" s="39">
        <f t="shared" si="8"/>
        <v>0</v>
      </c>
      <c r="Z13" t="str">
        <f t="shared" si="4"/>
        <v/>
      </c>
      <c r="AA13">
        <f t="shared" si="5"/>
        <v>-1009.0967432672775</v>
      </c>
    </row>
    <row r="14" spans="2:27" x14ac:dyDescent="0.15">
      <c r="B14" s="46">
        <v>6</v>
      </c>
      <c r="C14" s="87">
        <f t="shared" si="0"/>
        <v>99900.577583460661</v>
      </c>
      <c r="D14" s="87"/>
      <c r="E14" s="46"/>
      <c r="F14" s="8">
        <v>44123</v>
      </c>
      <c r="G14" s="46" t="s">
        <v>4</v>
      </c>
      <c r="H14" s="88">
        <v>121.41</v>
      </c>
      <c r="I14" s="88"/>
      <c r="J14" s="46">
        <v>64</v>
      </c>
      <c r="K14" s="87">
        <f t="shared" si="1"/>
        <v>999.00577583460665</v>
      </c>
      <c r="L14" s="87"/>
      <c r="M14" s="6">
        <f>IF(J14="","",(K14/J14)/LOOKUP(RIGHT($D$2,3),定数!$A$6:$A$13,定数!$B$6:$B$13))</f>
        <v>0.1560946524741573</v>
      </c>
      <c r="N14" s="46"/>
      <c r="O14" s="8">
        <v>44126</v>
      </c>
      <c r="P14" s="88">
        <v>122.345</v>
      </c>
      <c r="Q14" s="88"/>
      <c r="R14" s="89">
        <f>IF(P14="","",T14*M14*LOOKUP(RIGHT($D$2,3),定数!$A$6:$A$13,定数!$B$6:$B$13))</f>
        <v>1459.4850006333743</v>
      </c>
      <c r="S14" s="89"/>
      <c r="T14" s="90">
        <f t="shared" si="6"/>
        <v>93.500000000000227</v>
      </c>
      <c r="U14" s="90"/>
      <c r="V14" s="22">
        <f t="shared" si="2"/>
        <v>1</v>
      </c>
      <c r="W14">
        <f t="shared" si="3"/>
        <v>0</v>
      </c>
      <c r="X14" s="38">
        <f t="shared" si="7"/>
        <v>100909.67432672794</v>
      </c>
      <c r="Y14" s="39">
        <f t="shared" si="8"/>
        <v>1.0000000000000009E-2</v>
      </c>
      <c r="Z14">
        <f t="shared" si="4"/>
        <v>1459.4850006333743</v>
      </c>
      <c r="AA14" t="str">
        <f t="shared" si="5"/>
        <v/>
      </c>
    </row>
    <row r="15" spans="2:27" x14ac:dyDescent="0.15">
      <c r="B15" s="46">
        <v>7</v>
      </c>
      <c r="C15" s="87">
        <f t="shared" si="0"/>
        <v>101360.06258409403</v>
      </c>
      <c r="D15" s="87"/>
      <c r="E15" s="46"/>
      <c r="F15" s="8">
        <v>44114</v>
      </c>
      <c r="G15" s="46" t="s">
        <v>4</v>
      </c>
      <c r="H15" s="88">
        <v>120.66</v>
      </c>
      <c r="I15" s="88"/>
      <c r="J15" s="46">
        <v>90</v>
      </c>
      <c r="K15" s="87">
        <f t="shared" si="1"/>
        <v>1013.6006258409403</v>
      </c>
      <c r="L15" s="87"/>
      <c r="M15" s="6">
        <f>IF(J15="","",(K15/J15)/LOOKUP(RIGHT($D$2,3),定数!$A$6:$A$13,定数!$B$6:$B$13))</f>
        <v>0.11262229176010448</v>
      </c>
      <c r="N15" s="46"/>
      <c r="O15" s="8">
        <v>44126</v>
      </c>
      <c r="P15" s="88">
        <v>121.935</v>
      </c>
      <c r="Q15" s="88"/>
      <c r="R15" s="89">
        <f>IF(P15="","",T15*M15*LOOKUP(RIGHT($D$2,3),定数!$A$6:$A$13,定数!$B$6:$B$13))</f>
        <v>1435.9342199413386</v>
      </c>
      <c r="S15" s="89"/>
      <c r="T15" s="90">
        <f t="shared" si="6"/>
        <v>127.50000000000057</v>
      </c>
      <c r="U15" s="90"/>
      <c r="V15" s="22">
        <f t="shared" si="2"/>
        <v>2</v>
      </c>
      <c r="W15">
        <f t="shared" si="3"/>
        <v>0</v>
      </c>
      <c r="X15" s="38">
        <f t="shared" si="7"/>
        <v>101360.06258409403</v>
      </c>
      <c r="Y15" s="39">
        <f t="shared" si="8"/>
        <v>0</v>
      </c>
      <c r="Z15">
        <f t="shared" si="4"/>
        <v>1435.9342199413386</v>
      </c>
      <c r="AA15" t="str">
        <f t="shared" si="5"/>
        <v/>
      </c>
    </row>
    <row r="16" spans="2:27" x14ac:dyDescent="0.15">
      <c r="B16" s="46">
        <v>8</v>
      </c>
      <c r="C16" s="87">
        <f t="shared" si="0"/>
        <v>102795.99680403537</v>
      </c>
      <c r="D16" s="87"/>
      <c r="E16" s="46"/>
      <c r="F16" s="8">
        <v>44119</v>
      </c>
      <c r="G16" s="46" t="s">
        <v>4</v>
      </c>
      <c r="H16" s="88">
        <v>121.21</v>
      </c>
      <c r="I16" s="88"/>
      <c r="J16" s="46">
        <v>79</v>
      </c>
      <c r="K16" s="87">
        <f t="shared" si="1"/>
        <v>1027.9599680403537</v>
      </c>
      <c r="L16" s="87"/>
      <c r="M16" s="6">
        <f>IF(J16="","",(K16/J16)/LOOKUP(RIGHT($D$2,3),定数!$A$6:$A$13,定数!$B$6:$B$13))</f>
        <v>0.13012151494181692</v>
      </c>
      <c r="N16" s="46"/>
      <c r="O16" s="8">
        <v>44126</v>
      </c>
      <c r="P16" s="88">
        <v>122.37</v>
      </c>
      <c r="Q16" s="88"/>
      <c r="R16" s="89">
        <f>IF(P16="","",T16*M16*LOOKUP(RIGHT($D$2,3),定数!$A$6:$A$13,定数!$B$6:$B$13))</f>
        <v>1509.4095733250904</v>
      </c>
      <c r="S16" s="89"/>
      <c r="T16" s="90">
        <f t="shared" si="6"/>
        <v>116.00000000000108</v>
      </c>
      <c r="U16" s="90"/>
      <c r="V16" s="22">
        <f t="shared" si="2"/>
        <v>3</v>
      </c>
      <c r="W16">
        <f t="shared" si="3"/>
        <v>0</v>
      </c>
      <c r="X16" s="38">
        <f t="shared" si="7"/>
        <v>102795.99680403537</v>
      </c>
      <c r="Y16" s="39">
        <f t="shared" si="8"/>
        <v>0</v>
      </c>
      <c r="Z16">
        <f t="shared" si="4"/>
        <v>1509.4095733250904</v>
      </c>
      <c r="AA16" t="str">
        <f t="shared" si="5"/>
        <v/>
      </c>
    </row>
    <row r="17" spans="2:27" x14ac:dyDescent="0.15">
      <c r="B17" s="46">
        <v>9</v>
      </c>
      <c r="C17" s="87">
        <f t="shared" si="0"/>
        <v>104305.40637736046</v>
      </c>
      <c r="D17" s="87"/>
      <c r="E17" s="46"/>
      <c r="F17" s="8">
        <v>44169</v>
      </c>
      <c r="G17" s="46" t="s">
        <v>4</v>
      </c>
      <c r="H17" s="88">
        <v>124.44</v>
      </c>
      <c r="I17" s="88"/>
      <c r="J17" s="46">
        <v>82</v>
      </c>
      <c r="K17" s="87">
        <f t="shared" si="1"/>
        <v>1043.0540637736046</v>
      </c>
      <c r="L17" s="87"/>
      <c r="M17" s="6">
        <f>IF(J17="","",(K17/J17)/LOOKUP(RIGHT($D$2,3),定数!$A$6:$A$13,定数!$B$6:$B$13))</f>
        <v>0.12720171509434203</v>
      </c>
      <c r="N17" s="46"/>
      <c r="O17" s="8">
        <v>44172</v>
      </c>
      <c r="P17" s="88">
        <v>125.645</v>
      </c>
      <c r="Q17" s="88"/>
      <c r="R17" s="89">
        <f>IF(P17="","",T17*M17*LOOKUP(RIGHT($D$2,3),定数!$A$6:$A$13,定数!$B$6:$B$13))</f>
        <v>1532.7806668868193</v>
      </c>
      <c r="S17" s="89"/>
      <c r="T17" s="90">
        <f t="shared" si="6"/>
        <v>120.49999999999983</v>
      </c>
      <c r="U17" s="90"/>
      <c r="V17" s="22">
        <f t="shared" si="2"/>
        <v>4</v>
      </c>
      <c r="W17">
        <f t="shared" si="3"/>
        <v>0</v>
      </c>
      <c r="X17" s="38">
        <f t="shared" si="7"/>
        <v>104305.40637736046</v>
      </c>
      <c r="Y17" s="39">
        <f t="shared" si="8"/>
        <v>0</v>
      </c>
      <c r="Z17">
        <f t="shared" si="4"/>
        <v>1532.7806668868193</v>
      </c>
      <c r="AA17" t="str">
        <f t="shared" si="5"/>
        <v/>
      </c>
    </row>
    <row r="18" spans="2:27" x14ac:dyDescent="0.15">
      <c r="B18" s="46">
        <v>10</v>
      </c>
      <c r="C18" s="87">
        <f t="shared" si="0"/>
        <v>105838.18704424727</v>
      </c>
      <c r="D18" s="87"/>
      <c r="E18" s="46">
        <v>2002</v>
      </c>
      <c r="F18" s="8">
        <v>43851</v>
      </c>
      <c r="G18" s="46" t="s">
        <v>4</v>
      </c>
      <c r="H18" s="88">
        <v>132.94</v>
      </c>
      <c r="I18" s="88"/>
      <c r="J18" s="46">
        <v>95</v>
      </c>
      <c r="K18" s="87">
        <f t="shared" si="1"/>
        <v>1058.3818704424727</v>
      </c>
      <c r="L18" s="87"/>
      <c r="M18" s="6">
        <f>IF(J18="","",(K18/J18)/LOOKUP(RIGHT($D$2,3),定数!$A$6:$A$13,定数!$B$6:$B$13))</f>
        <v>0.11140861794131292</v>
      </c>
      <c r="N18" s="46">
        <v>2002</v>
      </c>
      <c r="O18" s="8">
        <v>43852</v>
      </c>
      <c r="P18" s="88">
        <v>134.34</v>
      </c>
      <c r="Q18" s="88"/>
      <c r="R18" s="89">
        <f>IF(P18="","",T18*M18*LOOKUP(RIGHT($D$2,3),定数!$A$6:$A$13,定数!$B$6:$B$13))</f>
        <v>1559.7206511783872</v>
      </c>
      <c r="S18" s="89"/>
      <c r="T18" s="90">
        <f t="shared" si="6"/>
        <v>140.00000000000057</v>
      </c>
      <c r="U18" s="90"/>
      <c r="V18" s="22">
        <f t="shared" si="2"/>
        <v>5</v>
      </c>
      <c r="W18">
        <f t="shared" si="3"/>
        <v>0</v>
      </c>
      <c r="X18" s="38">
        <f t="shared" si="7"/>
        <v>105838.18704424727</v>
      </c>
      <c r="Y18" s="39">
        <f t="shared" si="8"/>
        <v>0</v>
      </c>
      <c r="Z18">
        <f t="shared" si="4"/>
        <v>1559.7206511783872</v>
      </c>
      <c r="AA18" t="str">
        <f t="shared" si="5"/>
        <v/>
      </c>
    </row>
    <row r="19" spans="2:27" x14ac:dyDescent="0.15">
      <c r="B19" s="46">
        <v>11</v>
      </c>
      <c r="C19" s="87">
        <f t="shared" si="0"/>
        <v>107397.90769542566</v>
      </c>
      <c r="D19" s="87"/>
      <c r="E19" s="46"/>
      <c r="F19" s="8">
        <v>44030</v>
      </c>
      <c r="G19" s="46" t="s">
        <v>3</v>
      </c>
      <c r="H19" s="88">
        <v>116.23</v>
      </c>
      <c r="I19" s="88"/>
      <c r="J19" s="46">
        <v>113</v>
      </c>
      <c r="K19" s="87">
        <f t="shared" si="1"/>
        <v>1073.9790769542567</v>
      </c>
      <c r="L19" s="87"/>
      <c r="M19" s="6">
        <f>IF(J19="","",(K19/J19)/LOOKUP(RIGHT($D$2,3),定数!$A$6:$A$13,定数!$B$6:$B$13))</f>
        <v>9.5042396190642184E-2</v>
      </c>
      <c r="N19" s="46"/>
      <c r="O19" s="8">
        <v>44035</v>
      </c>
      <c r="P19" s="88">
        <v>117.34</v>
      </c>
      <c r="Q19" s="88"/>
      <c r="R19" s="89">
        <f>IF(P19="","",T19*M19*LOOKUP(RIGHT($D$2,3),定数!$A$6:$A$13,定数!$B$6:$B$13))</f>
        <v>-1054.9705977161277</v>
      </c>
      <c r="S19" s="89"/>
      <c r="T19" s="90">
        <f t="shared" si="6"/>
        <v>-110.99999999999994</v>
      </c>
      <c r="U19" s="90"/>
      <c r="V19" s="22">
        <f t="shared" si="2"/>
        <v>0</v>
      </c>
      <c r="W19">
        <f t="shared" si="3"/>
        <v>1</v>
      </c>
      <c r="X19" s="38">
        <f t="shared" si="7"/>
        <v>107397.90769542566</v>
      </c>
      <c r="Y19" s="39">
        <f t="shared" si="8"/>
        <v>0</v>
      </c>
      <c r="Z19" t="str">
        <f t="shared" si="4"/>
        <v/>
      </c>
      <c r="AA19">
        <f t="shared" si="5"/>
        <v>-1054.9705977161277</v>
      </c>
    </row>
    <row r="20" spans="2:27" x14ac:dyDescent="0.15">
      <c r="B20" s="46">
        <v>12</v>
      </c>
      <c r="C20" s="87">
        <f t="shared" si="0"/>
        <v>106342.93709770954</v>
      </c>
      <c r="D20" s="87"/>
      <c r="E20" s="46"/>
      <c r="F20" s="8">
        <v>44120</v>
      </c>
      <c r="G20" s="46" t="s">
        <v>4</v>
      </c>
      <c r="H20" s="88">
        <v>125.08</v>
      </c>
      <c r="I20" s="88"/>
      <c r="J20" s="46">
        <v>121</v>
      </c>
      <c r="K20" s="87">
        <f t="shared" si="1"/>
        <v>1063.4293709770955</v>
      </c>
      <c r="L20" s="87"/>
      <c r="M20" s="6">
        <f>IF(J20="","",(K20/J20)/LOOKUP(RIGHT($D$2,3),定数!$A$6:$A$13,定数!$B$6:$B$13))</f>
        <v>8.7886724874140121E-2</v>
      </c>
      <c r="N20" s="46"/>
      <c r="O20" s="8">
        <v>44127</v>
      </c>
      <c r="P20" s="88">
        <v>123.87</v>
      </c>
      <c r="Q20" s="88"/>
      <c r="R20" s="89">
        <f>IF(P20="","",T20*M20*LOOKUP(RIGHT($D$2,3),定数!$A$6:$A$13,定数!$B$6:$B$13))</f>
        <v>-1063.42937097709</v>
      </c>
      <c r="S20" s="89"/>
      <c r="T20" s="90">
        <f t="shared" si="6"/>
        <v>-120.99999999999937</v>
      </c>
      <c r="U20" s="90"/>
      <c r="V20" s="22">
        <f t="shared" si="2"/>
        <v>0</v>
      </c>
      <c r="W20">
        <f t="shared" si="3"/>
        <v>2</v>
      </c>
      <c r="X20" s="38">
        <f t="shared" si="7"/>
        <v>107397.90769542566</v>
      </c>
      <c r="Y20" s="39">
        <f t="shared" si="8"/>
        <v>9.8230088495574464E-3</v>
      </c>
      <c r="Z20" t="str">
        <f t="shared" si="4"/>
        <v/>
      </c>
      <c r="AA20">
        <f t="shared" si="5"/>
        <v>-1063.42937097709</v>
      </c>
    </row>
    <row r="21" spans="2:27" x14ac:dyDescent="0.15">
      <c r="B21" s="46">
        <v>13</v>
      </c>
      <c r="C21" s="87">
        <f t="shared" si="0"/>
        <v>105279.50772673245</v>
      </c>
      <c r="D21" s="87"/>
      <c r="E21" s="46">
        <v>2003</v>
      </c>
      <c r="F21" s="8">
        <v>43840</v>
      </c>
      <c r="G21" s="46" t="s">
        <v>3</v>
      </c>
      <c r="H21" s="88">
        <v>119.03</v>
      </c>
      <c r="I21" s="88"/>
      <c r="J21" s="46">
        <v>104</v>
      </c>
      <c r="K21" s="87">
        <f t="shared" si="1"/>
        <v>1052.7950772673246</v>
      </c>
      <c r="L21" s="87"/>
      <c r="M21" s="6">
        <f>IF(J21="","",(K21/J21)/LOOKUP(RIGHT($D$2,3),定数!$A$6:$A$13,定数!$B$6:$B$13))</f>
        <v>0.10123029589108891</v>
      </c>
      <c r="N21" s="46">
        <v>2003</v>
      </c>
      <c r="O21" s="8">
        <v>43847</v>
      </c>
      <c r="P21" s="88">
        <v>117.495</v>
      </c>
      <c r="Q21" s="88"/>
      <c r="R21" s="89">
        <f>IF(P21="","",T21*M21*LOOKUP(RIGHT($D$2,3),定数!$A$6:$A$13,定数!$B$6:$B$13))</f>
        <v>1553.8850419282112</v>
      </c>
      <c r="S21" s="89"/>
      <c r="T21" s="90">
        <f t="shared" si="6"/>
        <v>153.49999999999966</v>
      </c>
      <c r="U21" s="90"/>
      <c r="V21" s="22">
        <f t="shared" si="2"/>
        <v>1</v>
      </c>
      <c r="W21">
        <f t="shared" si="3"/>
        <v>0</v>
      </c>
      <c r="X21" s="38">
        <f t="shared" si="7"/>
        <v>107397.90769542566</v>
      </c>
      <c r="Y21" s="39">
        <f t="shared" si="8"/>
        <v>1.9724778761061823E-2</v>
      </c>
      <c r="Z21">
        <f t="shared" si="4"/>
        <v>1553.8850419282112</v>
      </c>
      <c r="AA21" t="str">
        <f t="shared" si="5"/>
        <v/>
      </c>
    </row>
    <row r="22" spans="2:27" x14ac:dyDescent="0.15">
      <c r="B22" s="46">
        <v>14</v>
      </c>
      <c r="C22" s="87">
        <f t="shared" si="0"/>
        <v>106833.39276866066</v>
      </c>
      <c r="D22" s="87"/>
      <c r="E22" s="46"/>
      <c r="F22" s="8">
        <v>43851</v>
      </c>
      <c r="G22" s="46" t="s">
        <v>3</v>
      </c>
      <c r="H22" s="88">
        <v>117.96</v>
      </c>
      <c r="I22" s="88"/>
      <c r="J22" s="46">
        <v>122</v>
      </c>
      <c r="K22" s="87">
        <f t="shared" si="1"/>
        <v>1068.3339276866066</v>
      </c>
      <c r="L22" s="87"/>
      <c r="M22" s="6">
        <f>IF(J22="","",(K22/J22)/LOOKUP(RIGHT($D$2,3),定数!$A$6:$A$13,定数!$B$6:$B$13))</f>
        <v>8.7568354728410375E-2</v>
      </c>
      <c r="N22" s="46"/>
      <c r="O22" s="8">
        <v>43857</v>
      </c>
      <c r="P22" s="88">
        <v>119.18</v>
      </c>
      <c r="Q22" s="88"/>
      <c r="R22" s="89">
        <f>IF(P22="","",T22*M22*LOOKUP(RIGHT($D$2,3),定数!$A$6:$A$13,定数!$B$6:$B$13))</f>
        <v>-1068.3339276866179</v>
      </c>
      <c r="S22" s="89"/>
      <c r="T22" s="90">
        <f t="shared" si="6"/>
        <v>-122.00000000000131</v>
      </c>
      <c r="U22" s="90"/>
      <c r="V22" s="22">
        <f t="shared" si="2"/>
        <v>0</v>
      </c>
      <c r="W22">
        <f t="shared" si="3"/>
        <v>1</v>
      </c>
      <c r="X22" s="38">
        <f t="shared" si="7"/>
        <v>107397.90769542566</v>
      </c>
      <c r="Y22" s="39">
        <f t="shared" si="8"/>
        <v>5.2562935245064057E-3</v>
      </c>
      <c r="Z22" t="str">
        <f t="shared" si="4"/>
        <v/>
      </c>
      <c r="AA22">
        <f t="shared" si="5"/>
        <v>-1068.3339276866179</v>
      </c>
    </row>
    <row r="23" spans="2:27" x14ac:dyDescent="0.15">
      <c r="B23" s="46">
        <v>15</v>
      </c>
      <c r="C23" s="87">
        <f t="shared" si="0"/>
        <v>105765.05884097404</v>
      </c>
      <c r="D23" s="87"/>
      <c r="E23" s="46"/>
      <c r="F23" s="8">
        <v>43896</v>
      </c>
      <c r="G23" s="46" t="s">
        <v>3</v>
      </c>
      <c r="H23" s="88">
        <v>117.13</v>
      </c>
      <c r="I23" s="88"/>
      <c r="J23" s="46">
        <v>53</v>
      </c>
      <c r="K23" s="87">
        <f t="shared" si="1"/>
        <v>1057.6505884097405</v>
      </c>
      <c r="L23" s="87"/>
      <c r="M23" s="6">
        <f>IF(J23="","",(K23/J23)/LOOKUP(RIGHT($D$2,3),定数!$A$6:$A$13,定数!$B$6:$B$13))</f>
        <v>0.19955671479429068</v>
      </c>
      <c r="N23" s="46"/>
      <c r="O23" s="8">
        <v>43897</v>
      </c>
      <c r="P23" s="88">
        <v>116.36</v>
      </c>
      <c r="Q23" s="88"/>
      <c r="R23" s="89">
        <f>IF(P23="","",T23*M23*LOOKUP(RIGHT($D$2,3),定数!$A$6:$A$13,定数!$B$6:$B$13))</f>
        <v>1536.5867039160303</v>
      </c>
      <c r="S23" s="89"/>
      <c r="T23" s="90">
        <f t="shared" si="6"/>
        <v>76.999999999999602</v>
      </c>
      <c r="U23" s="90"/>
      <c r="V23" t="str">
        <f t="shared" ref="V23:W74" si="9">IF(S23&lt;&gt;"",IF(S23&lt;0,1+V22,0),"")</f>
        <v/>
      </c>
      <c r="W23">
        <f t="shared" si="3"/>
        <v>0</v>
      </c>
      <c r="X23" s="38">
        <f t="shared" si="7"/>
        <v>107397.90769542566</v>
      </c>
      <c r="Y23" s="39">
        <f t="shared" si="8"/>
        <v>1.5203730589261388E-2</v>
      </c>
      <c r="Z23">
        <f t="shared" si="4"/>
        <v>1536.5867039160303</v>
      </c>
      <c r="AA23" t="str">
        <f t="shared" si="5"/>
        <v/>
      </c>
    </row>
    <row r="24" spans="2:27" x14ac:dyDescent="0.15">
      <c r="B24" s="46">
        <v>16</v>
      </c>
      <c r="C24" s="87">
        <f t="shared" si="0"/>
        <v>107301.64554489008</v>
      </c>
      <c r="D24" s="87"/>
      <c r="E24" s="46"/>
      <c r="F24" s="8">
        <v>44128</v>
      </c>
      <c r="G24" s="46" t="s">
        <v>3</v>
      </c>
      <c r="H24" s="88">
        <v>109.01</v>
      </c>
      <c r="I24" s="88"/>
      <c r="J24" s="46">
        <v>103</v>
      </c>
      <c r="K24" s="87">
        <f t="shared" si="1"/>
        <v>1073.0164554489008</v>
      </c>
      <c r="L24" s="87"/>
      <c r="M24" s="6">
        <f>IF(J24="","",(K24/J24)/LOOKUP(RIGHT($D$2,3),定数!$A$6:$A$13,定数!$B$6:$B$13))</f>
        <v>0.10417635489795155</v>
      </c>
      <c r="N24" s="46"/>
      <c r="O24" s="8">
        <v>44135</v>
      </c>
      <c r="P24" s="88">
        <v>110.04</v>
      </c>
      <c r="Q24" s="88"/>
      <c r="R24" s="89">
        <f>IF(P24="","",T24*M24*LOOKUP(RIGHT($D$2,3),定数!$A$6:$A$13,定数!$B$6:$B$13))</f>
        <v>-1073.016455448902</v>
      </c>
      <c r="S24" s="89"/>
      <c r="T24" s="90">
        <f t="shared" si="6"/>
        <v>-103.00000000000011</v>
      </c>
      <c r="U24" s="90"/>
      <c r="V24" t="str">
        <f t="shared" si="9"/>
        <v/>
      </c>
      <c r="W24">
        <f t="shared" si="3"/>
        <v>1</v>
      </c>
      <c r="X24" s="38">
        <f t="shared" si="7"/>
        <v>107397.90769542566</v>
      </c>
      <c r="Y24" s="39">
        <f t="shared" si="8"/>
        <v>8.9631309027515815E-4</v>
      </c>
      <c r="Z24" t="str">
        <f t="shared" si="4"/>
        <v/>
      </c>
      <c r="AA24">
        <f t="shared" si="5"/>
        <v>-1073.016455448902</v>
      </c>
    </row>
    <row r="25" spans="2:27" x14ac:dyDescent="0.15">
      <c r="B25" s="46">
        <v>17</v>
      </c>
      <c r="C25" s="87">
        <f t="shared" si="0"/>
        <v>106228.62908944118</v>
      </c>
      <c r="D25" s="87"/>
      <c r="E25" s="46"/>
      <c r="F25" s="8">
        <v>44181</v>
      </c>
      <c r="G25" s="46" t="s">
        <v>3</v>
      </c>
      <c r="H25" s="88">
        <v>107.38</v>
      </c>
      <c r="I25" s="88"/>
      <c r="J25" s="46">
        <v>51</v>
      </c>
      <c r="K25" s="87">
        <f t="shared" si="1"/>
        <v>1062.2862908944119</v>
      </c>
      <c r="L25" s="87"/>
      <c r="M25" s="6">
        <f>IF(J25="","",(K25/J25)/LOOKUP(RIGHT($D$2,3),定数!$A$6:$A$13,定数!$B$6:$B$13))</f>
        <v>0.20829142958713959</v>
      </c>
      <c r="N25" s="46"/>
      <c r="O25" s="8">
        <v>44183</v>
      </c>
      <c r="P25" s="88">
        <v>107.89</v>
      </c>
      <c r="Q25" s="88"/>
      <c r="R25" s="89">
        <f>IF(P25="","",T25*M25*LOOKUP(RIGHT($D$2,3),定数!$A$6:$A$13,定数!$B$6:$B$13))</f>
        <v>-1062.2862908944226</v>
      </c>
      <c r="S25" s="89"/>
      <c r="T25" s="90">
        <f t="shared" si="6"/>
        <v>-51.000000000000512</v>
      </c>
      <c r="U25" s="90"/>
      <c r="V25" t="str">
        <f t="shared" si="9"/>
        <v/>
      </c>
      <c r="W25">
        <f t="shared" si="3"/>
        <v>2</v>
      </c>
      <c r="X25" s="38">
        <f t="shared" si="7"/>
        <v>107397.90769542566</v>
      </c>
      <c r="Y25" s="39">
        <f t="shared" si="8"/>
        <v>1.0887349959372461E-2</v>
      </c>
      <c r="Z25" t="str">
        <f t="shared" si="4"/>
        <v/>
      </c>
      <c r="AA25">
        <f t="shared" si="5"/>
        <v>-1062.2862908944226</v>
      </c>
    </row>
    <row r="26" spans="2:27" x14ac:dyDescent="0.15">
      <c r="B26" s="46">
        <v>18</v>
      </c>
      <c r="C26" s="87">
        <f t="shared" si="0"/>
        <v>105166.34279854676</v>
      </c>
      <c r="D26" s="87"/>
      <c r="E26" s="46"/>
      <c r="F26" s="8">
        <v>44196</v>
      </c>
      <c r="G26" s="46" t="s">
        <v>3</v>
      </c>
      <c r="H26" s="88">
        <v>106.87</v>
      </c>
      <c r="I26" s="88"/>
      <c r="J26" s="46">
        <v>88</v>
      </c>
      <c r="K26" s="87">
        <f t="shared" si="1"/>
        <v>1051.6634279854675</v>
      </c>
      <c r="L26" s="87"/>
      <c r="M26" s="6">
        <f>IF(J26="","",(K26/J26)/LOOKUP(RIGHT($D$2,3),定数!$A$6:$A$13,定数!$B$6:$B$13))</f>
        <v>0.1195072077256213</v>
      </c>
      <c r="N26" s="46">
        <v>2004</v>
      </c>
      <c r="O26" s="8">
        <v>43839</v>
      </c>
      <c r="P26" s="88">
        <v>107.75</v>
      </c>
      <c r="Q26" s="88"/>
      <c r="R26" s="89">
        <f>IF(P26="","",T26*M26*LOOKUP(RIGHT($D$2,3),定数!$A$6:$A$13,定数!$B$6:$B$13))</f>
        <v>-1051.663427985462</v>
      </c>
      <c r="S26" s="89"/>
      <c r="T26" s="90">
        <f t="shared" si="6"/>
        <v>-87.999999999999545</v>
      </c>
      <c r="U26" s="90"/>
      <c r="V26" t="str">
        <f t="shared" si="9"/>
        <v/>
      </c>
      <c r="W26">
        <f t="shared" si="3"/>
        <v>3</v>
      </c>
      <c r="X26" s="38">
        <f t="shared" si="7"/>
        <v>107397.90769542566</v>
      </c>
      <c r="Y26" s="39">
        <f t="shared" si="8"/>
        <v>2.0778476459778816E-2</v>
      </c>
      <c r="Z26" t="str">
        <f t="shared" si="4"/>
        <v/>
      </c>
      <c r="AA26">
        <f t="shared" si="5"/>
        <v>-1051.663427985462</v>
      </c>
    </row>
    <row r="27" spans="2:27" x14ac:dyDescent="0.15">
      <c r="B27" s="46">
        <v>19</v>
      </c>
      <c r="C27" s="87">
        <f t="shared" si="0"/>
        <v>104114.67937056129</v>
      </c>
      <c r="D27" s="87"/>
      <c r="E27" s="46">
        <v>2004</v>
      </c>
      <c r="F27" s="8">
        <v>44138</v>
      </c>
      <c r="G27" s="46" t="s">
        <v>3</v>
      </c>
      <c r="H27" s="88">
        <v>105.9</v>
      </c>
      <c r="I27" s="88"/>
      <c r="J27" s="46">
        <v>101</v>
      </c>
      <c r="K27" s="87">
        <f t="shared" si="1"/>
        <v>1041.1467937056129</v>
      </c>
      <c r="L27" s="87"/>
      <c r="M27" s="6">
        <f>IF(J27="","",(K27/J27)/LOOKUP(RIGHT($D$2,3),定数!$A$6:$A$13,定数!$B$6:$B$13))</f>
        <v>0.10308384096095179</v>
      </c>
      <c r="N27" s="46"/>
      <c r="O27" s="8">
        <v>44145</v>
      </c>
      <c r="P27" s="88">
        <v>106.91</v>
      </c>
      <c r="Q27" s="88"/>
      <c r="R27" s="89">
        <f>IF(P27="","",T27*M27*LOOKUP(RIGHT($D$2,3),定数!$A$6:$A$13,定数!$B$6:$B$13))</f>
        <v>-1041.1467937056036</v>
      </c>
      <c r="S27" s="89"/>
      <c r="T27" s="90">
        <f t="shared" si="6"/>
        <v>-100.99999999999909</v>
      </c>
      <c r="U27" s="90"/>
      <c r="V27" t="str">
        <f t="shared" si="9"/>
        <v/>
      </c>
      <c r="W27">
        <f t="shared" si="3"/>
        <v>4</v>
      </c>
      <c r="X27" s="38">
        <f t="shared" si="7"/>
        <v>107397.90769542566</v>
      </c>
      <c r="Y27" s="39">
        <f t="shared" si="8"/>
        <v>3.0570691695181007E-2</v>
      </c>
      <c r="Z27" t="str">
        <f t="shared" si="4"/>
        <v/>
      </c>
      <c r="AA27">
        <f t="shared" si="5"/>
        <v>-1041.1467937056036</v>
      </c>
    </row>
    <row r="28" spans="2:27" x14ac:dyDescent="0.15">
      <c r="B28" s="46">
        <v>20</v>
      </c>
      <c r="C28" s="87">
        <f t="shared" si="0"/>
        <v>103073.53257685569</v>
      </c>
      <c r="D28" s="87"/>
      <c r="E28" s="46">
        <v>2005</v>
      </c>
      <c r="F28" s="8">
        <v>43976</v>
      </c>
      <c r="G28" s="46" t="s">
        <v>4</v>
      </c>
      <c r="H28" s="88">
        <v>107.91</v>
      </c>
      <c r="I28" s="88"/>
      <c r="J28" s="46">
        <v>66</v>
      </c>
      <c r="K28" s="87">
        <f t="shared" si="1"/>
        <v>1030.735325768557</v>
      </c>
      <c r="L28" s="87"/>
      <c r="M28" s="6">
        <f>IF(J28="","",(K28/J28)/LOOKUP(RIGHT($D$2,3),定数!$A$6:$A$13,定数!$B$6:$B$13))</f>
        <v>0.15617201905584197</v>
      </c>
      <c r="N28" s="46">
        <v>2005</v>
      </c>
      <c r="O28" s="8">
        <v>43983</v>
      </c>
      <c r="P28" s="88">
        <v>108.875</v>
      </c>
      <c r="Q28" s="88"/>
      <c r="R28" s="89">
        <f>IF(P28="","",T28*M28*LOOKUP(RIGHT($D$2,3),定数!$A$6:$A$13,定数!$B$6:$B$13))</f>
        <v>1507.0599838888804</v>
      </c>
      <c r="S28" s="89"/>
      <c r="T28" s="90">
        <f t="shared" si="6"/>
        <v>96.500000000000341</v>
      </c>
      <c r="U28" s="90"/>
      <c r="V28" t="str">
        <f t="shared" si="9"/>
        <v/>
      </c>
      <c r="W28">
        <f t="shared" si="3"/>
        <v>0</v>
      </c>
      <c r="X28" s="38">
        <f t="shared" si="7"/>
        <v>107397.90769542566</v>
      </c>
      <c r="Y28" s="39">
        <f t="shared" si="8"/>
        <v>4.026498477822904E-2</v>
      </c>
      <c r="Z28">
        <f t="shared" si="4"/>
        <v>1507.0599838888804</v>
      </c>
      <c r="AA28" t="str">
        <f t="shared" si="5"/>
        <v/>
      </c>
    </row>
    <row r="29" spans="2:27" x14ac:dyDescent="0.15">
      <c r="B29" s="46">
        <v>21</v>
      </c>
      <c r="C29" s="87">
        <f t="shared" si="0"/>
        <v>104580.59256074457</v>
      </c>
      <c r="D29" s="87"/>
      <c r="E29" s="46">
        <v>2006</v>
      </c>
      <c r="F29" s="8">
        <v>43881</v>
      </c>
      <c r="G29" s="46" t="s">
        <v>4</v>
      </c>
      <c r="H29" s="88">
        <v>118.3</v>
      </c>
      <c r="I29" s="88"/>
      <c r="J29" s="46">
        <v>39</v>
      </c>
      <c r="K29" s="87">
        <f t="shared" si="1"/>
        <v>1045.8059256074457</v>
      </c>
      <c r="L29" s="87"/>
      <c r="M29" s="6">
        <f>IF(J29="","",(K29/J29)/LOOKUP(RIGHT($D$2,3),定数!$A$6:$A$13,定数!$B$6:$B$13))</f>
        <v>0.26815536554037073</v>
      </c>
      <c r="N29" s="46">
        <v>2006</v>
      </c>
      <c r="O29" s="8">
        <v>43882</v>
      </c>
      <c r="P29" s="88">
        <v>118.86</v>
      </c>
      <c r="Q29" s="88"/>
      <c r="R29" s="89">
        <f>IF(P29="","",T29*M29*LOOKUP(RIGHT($D$2,3),定数!$A$6:$A$13,定数!$B$6:$B$13))</f>
        <v>1501.6700470260823</v>
      </c>
      <c r="S29" s="89"/>
      <c r="T29" s="90">
        <f t="shared" si="6"/>
        <v>56.000000000000227</v>
      </c>
      <c r="U29" s="90"/>
      <c r="V29" t="str">
        <f t="shared" si="9"/>
        <v/>
      </c>
      <c r="W29">
        <f t="shared" si="3"/>
        <v>0</v>
      </c>
      <c r="X29" s="38">
        <f t="shared" si="7"/>
        <v>107397.90769542566</v>
      </c>
      <c r="Y29" s="39">
        <f t="shared" si="8"/>
        <v>2.6232495540516876E-2</v>
      </c>
      <c r="Z29">
        <f t="shared" si="4"/>
        <v>1501.6700470260823</v>
      </c>
      <c r="AA29" t="str">
        <f t="shared" si="5"/>
        <v/>
      </c>
    </row>
    <row r="30" spans="2:27" x14ac:dyDescent="0.15">
      <c r="B30" s="46">
        <v>22</v>
      </c>
      <c r="C30" s="87">
        <f t="shared" si="0"/>
        <v>106082.26260777065</v>
      </c>
      <c r="D30" s="87"/>
      <c r="E30" s="46">
        <v>2006</v>
      </c>
      <c r="F30" s="8">
        <v>44003</v>
      </c>
      <c r="G30" s="46" t="s">
        <v>4</v>
      </c>
      <c r="H30" s="88">
        <v>115.17700000000001</v>
      </c>
      <c r="I30" s="88"/>
      <c r="J30" s="46">
        <v>82</v>
      </c>
      <c r="K30" s="87">
        <f t="shared" si="1"/>
        <v>1060.8226260777064</v>
      </c>
      <c r="L30" s="87"/>
      <c r="M30" s="6">
        <f>IF(J30="","",(K30/J30)/LOOKUP(RIGHT($D$2,3),定数!$A$6:$A$13,定数!$B$6:$B$13))</f>
        <v>0.12936861293630567</v>
      </c>
      <c r="N30" s="46">
        <v>2006</v>
      </c>
      <c r="O30" s="8">
        <v>44004</v>
      </c>
      <c r="P30" s="88">
        <v>116.387</v>
      </c>
      <c r="Q30" s="88"/>
      <c r="R30" s="89">
        <f>IF(P30="","",T30*M30*LOOKUP(RIGHT($D$2,3),定数!$A$6:$A$13,定数!$B$6:$B$13))</f>
        <v>1565.3602165292905</v>
      </c>
      <c r="S30" s="89"/>
      <c r="T30" s="90">
        <f t="shared" si="6"/>
        <v>120.99999999999937</v>
      </c>
      <c r="U30" s="90"/>
      <c r="V30" t="str">
        <f t="shared" si="9"/>
        <v/>
      </c>
      <c r="W30">
        <f t="shared" si="3"/>
        <v>0</v>
      </c>
      <c r="X30" s="38">
        <f t="shared" si="7"/>
        <v>107397.90769542566</v>
      </c>
      <c r="Y30" s="39">
        <f t="shared" si="8"/>
        <v>1.2250192912380609E-2</v>
      </c>
      <c r="Z30">
        <f t="shared" si="4"/>
        <v>1565.3602165292905</v>
      </c>
      <c r="AA30" t="str">
        <f t="shared" si="5"/>
        <v/>
      </c>
    </row>
    <row r="31" spans="2:27" x14ac:dyDescent="0.15">
      <c r="B31" s="46">
        <v>23</v>
      </c>
      <c r="C31" s="87">
        <f t="shared" si="0"/>
        <v>107647.62282429994</v>
      </c>
      <c r="D31" s="87"/>
      <c r="E31" s="46">
        <v>2007</v>
      </c>
      <c r="F31" s="8">
        <v>43855</v>
      </c>
      <c r="G31" s="46" t="s">
        <v>4</v>
      </c>
      <c r="H31" s="88">
        <v>121.28</v>
      </c>
      <c r="I31" s="88"/>
      <c r="J31" s="46">
        <v>109</v>
      </c>
      <c r="K31" s="87">
        <f t="shared" si="1"/>
        <v>1076.4762282429995</v>
      </c>
      <c r="L31" s="87"/>
      <c r="M31" s="6">
        <f>IF(J31="","",(K31/J31)/LOOKUP(RIGHT($D$2,3),定数!$A$6:$A$13,定数!$B$6:$B$13))</f>
        <v>9.8759286994770601E-2</v>
      </c>
      <c r="N31" s="46">
        <v>2007</v>
      </c>
      <c r="O31" s="8">
        <v>43862</v>
      </c>
      <c r="P31" s="88">
        <v>120.19</v>
      </c>
      <c r="Q31" s="88"/>
      <c r="R31" s="89">
        <f>IF(P31="","",T31*M31*LOOKUP(RIGHT($D$2,3),定数!$A$6:$A$13,定数!$B$6:$B$13))</f>
        <v>-1076.4762282430029</v>
      </c>
      <c r="S31" s="89"/>
      <c r="T31" s="90">
        <f t="shared" si="6"/>
        <v>-109.00000000000034</v>
      </c>
      <c r="U31" s="90"/>
      <c r="V31" t="str">
        <f t="shared" si="9"/>
        <v/>
      </c>
      <c r="W31">
        <f t="shared" si="3"/>
        <v>1</v>
      </c>
      <c r="X31" s="38">
        <f t="shared" si="7"/>
        <v>107647.62282429994</v>
      </c>
      <c r="Y31" s="39">
        <f t="shared" si="8"/>
        <v>0</v>
      </c>
      <c r="Z31" t="str">
        <f t="shared" si="4"/>
        <v/>
      </c>
      <c r="AA31">
        <f t="shared" si="5"/>
        <v>-1076.4762282430029</v>
      </c>
    </row>
    <row r="32" spans="2:27" x14ac:dyDescent="0.15">
      <c r="B32" s="46">
        <v>24</v>
      </c>
      <c r="C32" s="87">
        <f t="shared" si="0"/>
        <v>106571.14659605693</v>
      </c>
      <c r="D32" s="87"/>
      <c r="E32" s="46">
        <v>2007</v>
      </c>
      <c r="F32" s="8">
        <v>43920</v>
      </c>
      <c r="G32" s="46" t="s">
        <v>4</v>
      </c>
      <c r="H32" s="88">
        <v>118.39</v>
      </c>
      <c r="I32" s="88"/>
      <c r="J32" s="46">
        <v>120</v>
      </c>
      <c r="K32" s="87">
        <f t="shared" si="1"/>
        <v>1065.7114659605693</v>
      </c>
      <c r="L32" s="87"/>
      <c r="M32" s="6">
        <f>IF(J32="","",(K32/J32)/LOOKUP(RIGHT($D$2,3),定数!$A$6:$A$13,定数!$B$6:$B$13))</f>
        <v>8.8809288830047434E-2</v>
      </c>
      <c r="N32" s="46">
        <v>2007</v>
      </c>
      <c r="O32" s="8">
        <v>43953</v>
      </c>
      <c r="P32" s="88">
        <v>120.16500000000001</v>
      </c>
      <c r="Q32" s="88"/>
      <c r="R32" s="89">
        <f>IF(P32="","",T32*M32*LOOKUP(RIGHT($D$2,3),定数!$A$6:$A$13,定数!$B$6:$B$13))</f>
        <v>1576.364876733347</v>
      </c>
      <c r="S32" s="89"/>
      <c r="T32" s="90">
        <f t="shared" si="6"/>
        <v>177.50000000000057</v>
      </c>
      <c r="U32" s="90"/>
      <c r="V32" t="str">
        <f t="shared" si="9"/>
        <v/>
      </c>
      <c r="W32">
        <f t="shared" si="3"/>
        <v>0</v>
      </c>
      <c r="X32" s="38">
        <f t="shared" si="7"/>
        <v>107647.62282429994</v>
      </c>
      <c r="Y32" s="39">
        <f t="shared" si="8"/>
        <v>1.0000000000000009E-2</v>
      </c>
      <c r="Z32">
        <f t="shared" si="4"/>
        <v>1576.364876733347</v>
      </c>
      <c r="AA32" t="str">
        <f t="shared" si="5"/>
        <v/>
      </c>
    </row>
    <row r="33" spans="2:27" x14ac:dyDescent="0.15">
      <c r="B33" s="46">
        <v>25</v>
      </c>
      <c r="C33" s="87">
        <f t="shared" si="0"/>
        <v>108147.51147279028</v>
      </c>
      <c r="D33" s="87"/>
      <c r="E33" s="46">
        <v>2007</v>
      </c>
      <c r="F33" s="8">
        <v>43934</v>
      </c>
      <c r="G33" s="46" t="s">
        <v>4</v>
      </c>
      <c r="H33" s="88">
        <v>119.55</v>
      </c>
      <c r="I33" s="88"/>
      <c r="J33" s="46">
        <v>135</v>
      </c>
      <c r="K33" s="87">
        <f t="shared" si="1"/>
        <v>1081.4751147279028</v>
      </c>
      <c r="L33" s="87"/>
      <c r="M33" s="6">
        <f>IF(J33="","",(K33/J33)/LOOKUP(RIGHT($D$2,3),定数!$A$6:$A$13,定数!$B$6:$B$13))</f>
        <v>8.0109267757622435E-2</v>
      </c>
      <c r="N33" s="46">
        <v>2007</v>
      </c>
      <c r="O33" s="8">
        <v>43939</v>
      </c>
      <c r="P33" s="88">
        <v>118.2</v>
      </c>
      <c r="Q33" s="88"/>
      <c r="R33" s="89">
        <f>IF(P33="","",T33*M33*LOOKUP(RIGHT($D$2,3),定数!$A$6:$A$13,定数!$B$6:$B$13))</f>
        <v>-1081.4751147278982</v>
      </c>
      <c r="S33" s="89"/>
      <c r="T33" s="90">
        <f t="shared" si="6"/>
        <v>-134.99999999999943</v>
      </c>
      <c r="U33" s="90"/>
      <c r="V33" t="str">
        <f t="shared" si="9"/>
        <v/>
      </c>
      <c r="W33">
        <f t="shared" si="3"/>
        <v>1</v>
      </c>
      <c r="X33" s="38">
        <f t="shared" si="7"/>
        <v>108147.51147279028</v>
      </c>
      <c r="Y33" s="39">
        <f t="shared" si="8"/>
        <v>0</v>
      </c>
      <c r="Z33" t="str">
        <f t="shared" si="4"/>
        <v/>
      </c>
      <c r="AA33">
        <f t="shared" si="5"/>
        <v>-1081.4751147278982</v>
      </c>
    </row>
    <row r="34" spans="2:27" x14ac:dyDescent="0.15">
      <c r="B34" s="46">
        <v>26</v>
      </c>
      <c r="C34" s="87">
        <f t="shared" si="0"/>
        <v>107066.03635806238</v>
      </c>
      <c r="D34" s="87"/>
      <c r="E34" s="46">
        <v>2007</v>
      </c>
      <c r="F34" s="8">
        <v>43959</v>
      </c>
      <c r="G34" s="46" t="s">
        <v>4</v>
      </c>
      <c r="H34" s="88">
        <v>120.13</v>
      </c>
      <c r="I34" s="88"/>
      <c r="J34" s="46">
        <v>61</v>
      </c>
      <c r="K34" s="87">
        <f t="shared" si="1"/>
        <v>1070.6603635806239</v>
      </c>
      <c r="L34" s="87"/>
      <c r="M34" s="6">
        <f>IF(J34="","",(K34/J34)/LOOKUP(RIGHT($D$2,3),定数!$A$6:$A$13,定数!$B$6:$B$13))</f>
        <v>0.17551809239026622</v>
      </c>
      <c r="N34" s="46">
        <v>2007</v>
      </c>
      <c r="O34" s="8">
        <v>43962</v>
      </c>
      <c r="P34" s="88">
        <v>119.52</v>
      </c>
      <c r="Q34" s="88"/>
      <c r="R34" s="89">
        <f>IF(P34="","",T34*M34*LOOKUP(RIGHT($D$2,3),定数!$A$6:$A$13,定数!$B$6:$B$13))</f>
        <v>-1070.660363580623</v>
      </c>
      <c r="S34" s="89"/>
      <c r="T34" s="90">
        <f t="shared" si="6"/>
        <v>-60.999999999999943</v>
      </c>
      <c r="U34" s="90"/>
      <c r="V34" t="str">
        <f t="shared" si="9"/>
        <v/>
      </c>
      <c r="W34">
        <f t="shared" si="3"/>
        <v>2</v>
      </c>
      <c r="X34" s="38">
        <f t="shared" si="7"/>
        <v>108147.51147279028</v>
      </c>
      <c r="Y34" s="39">
        <f t="shared" si="8"/>
        <v>1.0000000000000009E-2</v>
      </c>
      <c r="Z34" t="str">
        <f t="shared" si="4"/>
        <v/>
      </c>
      <c r="AA34">
        <f t="shared" si="5"/>
        <v>-1070.660363580623</v>
      </c>
    </row>
    <row r="35" spans="2:27" x14ac:dyDescent="0.15">
      <c r="B35" s="46">
        <v>27</v>
      </c>
      <c r="C35" s="87">
        <f t="shared" si="0"/>
        <v>105995.37599448176</v>
      </c>
      <c r="D35" s="87"/>
      <c r="E35" s="46">
        <v>2007</v>
      </c>
      <c r="F35" s="8">
        <v>43960</v>
      </c>
      <c r="G35" s="46" t="s">
        <v>4</v>
      </c>
      <c r="H35" s="88">
        <v>120.14</v>
      </c>
      <c r="I35" s="88"/>
      <c r="J35" s="46">
        <v>52</v>
      </c>
      <c r="K35" s="87">
        <f t="shared" si="1"/>
        <v>1059.9537599448176</v>
      </c>
      <c r="L35" s="87"/>
      <c r="M35" s="6">
        <f>IF(J35="","",(K35/J35)/LOOKUP(RIGHT($D$2,3),定数!$A$6:$A$13,定数!$B$6:$B$13))</f>
        <v>0.20383726152784956</v>
      </c>
      <c r="N35" s="46">
        <v>2007</v>
      </c>
      <c r="O35" s="8">
        <v>43962</v>
      </c>
      <c r="P35" s="88">
        <v>119.62</v>
      </c>
      <c r="Q35" s="88"/>
      <c r="R35" s="89">
        <f>IF(P35="","",T35*M35*LOOKUP(RIGHT($D$2,3),定数!$A$6:$A$13,定数!$B$6:$B$13))</f>
        <v>-1059.9537599448097</v>
      </c>
      <c r="S35" s="89"/>
      <c r="T35" s="90">
        <f t="shared" si="6"/>
        <v>-51.999999999999602</v>
      </c>
      <c r="U35" s="90"/>
      <c r="V35" t="str">
        <f t="shared" si="9"/>
        <v/>
      </c>
      <c r="W35">
        <f t="shared" si="3"/>
        <v>3</v>
      </c>
      <c r="X35" s="38">
        <f t="shared" si="7"/>
        <v>108147.51147279028</v>
      </c>
      <c r="Y35" s="39">
        <f t="shared" si="8"/>
        <v>1.9900000000000029E-2</v>
      </c>
      <c r="Z35" t="str">
        <f t="shared" si="4"/>
        <v/>
      </c>
      <c r="AA35">
        <f t="shared" si="5"/>
        <v>-1059.9537599448097</v>
      </c>
    </row>
    <row r="36" spans="2:27" x14ac:dyDescent="0.15">
      <c r="B36" s="46">
        <v>28</v>
      </c>
      <c r="C36" s="87">
        <f t="shared" si="0"/>
        <v>104935.42223453695</v>
      </c>
      <c r="D36" s="87"/>
      <c r="E36" s="46">
        <v>2007</v>
      </c>
      <c r="F36" s="8">
        <v>43965</v>
      </c>
      <c r="G36" s="46" t="s">
        <v>4</v>
      </c>
      <c r="H36" s="88">
        <v>120.45</v>
      </c>
      <c r="I36" s="88"/>
      <c r="J36" s="46">
        <v>42</v>
      </c>
      <c r="K36" s="87">
        <f t="shared" si="1"/>
        <v>1049.3542223453694</v>
      </c>
      <c r="L36" s="87"/>
      <c r="M36" s="6">
        <f>IF(J36="","",(K36/J36)/LOOKUP(RIGHT($D$2,3),定数!$A$6:$A$13,定数!$B$6:$B$13))</f>
        <v>0.24984624341556416</v>
      </c>
      <c r="N36" s="46">
        <v>2007</v>
      </c>
      <c r="O36" s="8">
        <v>43968</v>
      </c>
      <c r="P36" s="88">
        <v>121.05500000000001</v>
      </c>
      <c r="Q36" s="88"/>
      <c r="R36" s="89">
        <f>IF(P36="","",T36*M36*LOOKUP(RIGHT($D$2,3),定数!$A$6:$A$13,定数!$B$6:$B$13))</f>
        <v>1511.5697726641731</v>
      </c>
      <c r="S36" s="89"/>
      <c r="T36" s="90">
        <f t="shared" si="6"/>
        <v>60.500000000000398</v>
      </c>
      <c r="U36" s="90"/>
      <c r="V36" t="str">
        <f t="shared" si="9"/>
        <v/>
      </c>
      <c r="W36">
        <f t="shared" si="3"/>
        <v>0</v>
      </c>
      <c r="X36" s="38">
        <f t="shared" si="7"/>
        <v>108147.51147279028</v>
      </c>
      <c r="Y36" s="39">
        <f t="shared" si="8"/>
        <v>2.9700999999999866E-2</v>
      </c>
      <c r="Z36">
        <f t="shared" si="4"/>
        <v>1511.5697726641731</v>
      </c>
      <c r="AA36" t="str">
        <f t="shared" si="5"/>
        <v/>
      </c>
    </row>
    <row r="37" spans="2:27" x14ac:dyDescent="0.15">
      <c r="B37" s="46">
        <v>29</v>
      </c>
      <c r="C37" s="87">
        <f t="shared" si="0"/>
        <v>106446.99200720112</v>
      </c>
      <c r="D37" s="87"/>
      <c r="E37" s="46">
        <v>2007</v>
      </c>
      <c r="F37" s="8">
        <v>44155</v>
      </c>
      <c r="G37" s="46" t="s">
        <v>3</v>
      </c>
      <c r="H37" s="88">
        <v>109.5</v>
      </c>
      <c r="I37" s="88"/>
      <c r="J37" s="46">
        <v>108</v>
      </c>
      <c r="K37" s="87">
        <f t="shared" si="1"/>
        <v>1064.4699200720111</v>
      </c>
      <c r="L37" s="87"/>
      <c r="M37" s="6">
        <f>IF(J37="","",(K37/J37)/LOOKUP(RIGHT($D$2,3),定数!$A$6:$A$13,定数!$B$6:$B$13))</f>
        <v>9.8562029636297316E-2</v>
      </c>
      <c r="N37" s="46">
        <v>2007</v>
      </c>
      <c r="O37" s="8">
        <v>44158</v>
      </c>
      <c r="P37" s="88">
        <v>107.905</v>
      </c>
      <c r="Q37" s="88"/>
      <c r="R37" s="89">
        <f>IF(P37="","",T37*M37*LOOKUP(RIGHT($D$2,3),定数!$A$6:$A$13,定数!$B$6:$B$13))</f>
        <v>1572.064372698941</v>
      </c>
      <c r="S37" s="89"/>
      <c r="T37" s="90">
        <f t="shared" si="6"/>
        <v>159.49999999999989</v>
      </c>
      <c r="U37" s="90"/>
      <c r="V37" t="str">
        <f t="shared" si="9"/>
        <v/>
      </c>
      <c r="W37">
        <f t="shared" si="3"/>
        <v>0</v>
      </c>
      <c r="X37" s="38">
        <f t="shared" si="7"/>
        <v>108147.51147279028</v>
      </c>
      <c r="Y37" s="39">
        <f t="shared" si="8"/>
        <v>1.5724073928571336E-2</v>
      </c>
      <c r="Z37">
        <f t="shared" si="4"/>
        <v>1572.064372698941</v>
      </c>
      <c r="AA37" t="str">
        <f t="shared" si="5"/>
        <v/>
      </c>
    </row>
    <row r="38" spans="2:27" x14ac:dyDescent="0.15">
      <c r="B38" s="46">
        <v>30</v>
      </c>
      <c r="C38" s="87">
        <f t="shared" si="0"/>
        <v>108019.05637990005</v>
      </c>
      <c r="D38" s="87"/>
      <c r="E38" s="46">
        <v>2008</v>
      </c>
      <c r="F38" s="8">
        <v>43931</v>
      </c>
      <c r="G38" s="46" t="s">
        <v>4</v>
      </c>
      <c r="H38" s="88">
        <v>102.04</v>
      </c>
      <c r="I38" s="88"/>
      <c r="J38" s="46">
        <v>203</v>
      </c>
      <c r="K38" s="87">
        <f t="shared" si="1"/>
        <v>1080.1905637990005</v>
      </c>
      <c r="L38" s="87"/>
      <c r="M38" s="6">
        <f>IF(J38="","",(K38/J38)/LOOKUP(RIGHT($D$2,3),定数!$A$6:$A$13,定数!$B$6:$B$13))</f>
        <v>5.3211357822610862E-2</v>
      </c>
      <c r="N38" s="46">
        <v>2008</v>
      </c>
      <c r="O38" s="8">
        <v>43953</v>
      </c>
      <c r="P38" s="88">
        <v>104.82</v>
      </c>
      <c r="Q38" s="88"/>
      <c r="R38" s="89">
        <f>IF(P38="","",T38*M38*LOOKUP(RIGHT($D$2,3),定数!$A$6:$A$13,定数!$B$6:$B$13))</f>
        <v>1479.275747468575</v>
      </c>
      <c r="S38" s="89"/>
      <c r="T38" s="90">
        <f t="shared" si="6"/>
        <v>277.99999999999869</v>
      </c>
      <c r="U38" s="90"/>
      <c r="V38" t="str">
        <f t="shared" si="9"/>
        <v/>
      </c>
      <c r="W38">
        <f t="shared" si="3"/>
        <v>0</v>
      </c>
      <c r="X38" s="38">
        <f t="shared" si="7"/>
        <v>108147.51147279028</v>
      </c>
      <c r="Y38" s="39">
        <f t="shared" si="8"/>
        <v>1.1877766870534989E-3</v>
      </c>
      <c r="Z38">
        <f t="shared" si="4"/>
        <v>1479.275747468575</v>
      </c>
      <c r="AA38" t="str">
        <f t="shared" si="5"/>
        <v/>
      </c>
    </row>
    <row r="39" spans="2:27" x14ac:dyDescent="0.15">
      <c r="B39" s="46">
        <v>31</v>
      </c>
      <c r="C39" s="87">
        <f t="shared" si="0"/>
        <v>109498.33212736863</v>
      </c>
      <c r="D39" s="87"/>
      <c r="E39" s="46"/>
      <c r="F39" s="8">
        <v>43950</v>
      </c>
      <c r="G39" s="46" t="s">
        <v>4</v>
      </c>
      <c r="H39" s="88">
        <v>104.366</v>
      </c>
      <c r="I39" s="88"/>
      <c r="J39" s="46">
        <v>115</v>
      </c>
      <c r="K39" s="87">
        <f t="shared" si="1"/>
        <v>1094.9833212736864</v>
      </c>
      <c r="L39" s="87"/>
      <c r="M39" s="6">
        <f>IF(J39="","",(K39/J39)/LOOKUP(RIGHT($D$2,3),定数!$A$6:$A$13,定数!$B$6:$B$13))</f>
        <v>9.521594098032056E-2</v>
      </c>
      <c r="N39" s="46"/>
      <c r="O39" s="8">
        <v>43960</v>
      </c>
      <c r="P39" s="88">
        <v>103.215</v>
      </c>
      <c r="Q39" s="88"/>
      <c r="R39" s="89">
        <f>IF(P39="","",T39*M39*LOOKUP(RIGHT($D$2,3),定数!$A$6:$A$13,定数!$B$6:$B$13))</f>
        <v>-1095.935480683486</v>
      </c>
      <c r="S39" s="89"/>
      <c r="T39" s="90">
        <f t="shared" si="6"/>
        <v>-115.09999999999962</v>
      </c>
      <c r="U39" s="90"/>
      <c r="V39" t="str">
        <f t="shared" si="9"/>
        <v/>
      </c>
      <c r="W39">
        <f t="shared" si="3"/>
        <v>1</v>
      </c>
      <c r="X39" s="38">
        <f t="shared" si="7"/>
        <v>109498.33212736863</v>
      </c>
      <c r="Y39" s="39">
        <f t="shared" si="8"/>
        <v>0</v>
      </c>
      <c r="Z39" t="str">
        <f t="shared" si="4"/>
        <v/>
      </c>
      <c r="AA39">
        <f t="shared" si="5"/>
        <v>-1095.935480683486</v>
      </c>
    </row>
    <row r="40" spans="2:27" x14ac:dyDescent="0.15">
      <c r="B40" s="46">
        <v>32</v>
      </c>
      <c r="C40" s="87">
        <f t="shared" si="0"/>
        <v>108402.39664668514</v>
      </c>
      <c r="D40" s="87"/>
      <c r="E40" s="46"/>
      <c r="F40" s="8">
        <v>43957</v>
      </c>
      <c r="G40" s="46" t="s">
        <v>4</v>
      </c>
      <c r="H40" s="88">
        <v>105.13</v>
      </c>
      <c r="I40" s="88"/>
      <c r="J40" s="46">
        <v>111</v>
      </c>
      <c r="K40" s="87">
        <f t="shared" si="1"/>
        <v>1084.0239664668513</v>
      </c>
      <c r="L40" s="87"/>
      <c r="M40" s="6">
        <f>IF(J40="","",(K40/J40)/LOOKUP(RIGHT($D$2,3),定数!$A$6:$A$13,定数!$B$6:$B$13))</f>
        <v>9.7659816798815427E-2</v>
      </c>
      <c r="N40" s="46"/>
      <c r="O40" s="8">
        <v>43959</v>
      </c>
      <c r="P40" s="88">
        <v>104.02</v>
      </c>
      <c r="Q40" s="88"/>
      <c r="R40" s="89">
        <f>IF(P40="","",T40*M40*LOOKUP(RIGHT($D$2,3),定数!$A$6:$A$13,定数!$B$6:$B$13))</f>
        <v>-1084.0239664668507</v>
      </c>
      <c r="S40" s="89"/>
      <c r="T40" s="90">
        <f t="shared" si="6"/>
        <v>-110.99999999999994</v>
      </c>
      <c r="U40" s="90"/>
      <c r="V40" t="str">
        <f t="shared" si="9"/>
        <v/>
      </c>
      <c r="W40">
        <f t="shared" si="3"/>
        <v>2</v>
      </c>
      <c r="X40" s="38">
        <f t="shared" si="7"/>
        <v>109498.33212736863</v>
      </c>
      <c r="Y40" s="39">
        <f t="shared" si="8"/>
        <v>1.0008695652173882E-2</v>
      </c>
      <c r="Z40" t="str">
        <f t="shared" si="4"/>
        <v/>
      </c>
      <c r="AA40">
        <f t="shared" si="5"/>
        <v>-1084.0239664668507</v>
      </c>
    </row>
    <row r="41" spans="2:27" x14ac:dyDescent="0.15">
      <c r="B41" s="46">
        <v>33</v>
      </c>
      <c r="C41" s="87">
        <f t="shared" si="0"/>
        <v>107318.37268021829</v>
      </c>
      <c r="D41" s="87"/>
      <c r="E41" s="46"/>
      <c r="F41" s="8">
        <v>44048</v>
      </c>
      <c r="G41" s="46" t="s">
        <v>4</v>
      </c>
      <c r="H41" s="88">
        <v>108.41</v>
      </c>
      <c r="I41" s="88"/>
      <c r="J41" s="46">
        <v>75</v>
      </c>
      <c r="K41" s="87">
        <f t="shared" si="1"/>
        <v>1073.1837268021829</v>
      </c>
      <c r="L41" s="87"/>
      <c r="M41" s="6">
        <f>IF(J41="","",(K41/J41)/LOOKUP(RIGHT($D$2,3),定数!$A$6:$A$13,定数!$B$6:$B$13))</f>
        <v>0.14309116357362439</v>
      </c>
      <c r="N41" s="46"/>
      <c r="O41" s="8">
        <v>44049</v>
      </c>
      <c r="P41" s="88">
        <v>109.51</v>
      </c>
      <c r="Q41" s="88"/>
      <c r="R41" s="89">
        <f>IF(P41="","",T41*M41*LOOKUP(RIGHT($D$2,3),定数!$A$6:$A$13,定数!$B$6:$B$13))</f>
        <v>1574.0027993098804</v>
      </c>
      <c r="S41" s="89"/>
      <c r="T41" s="90">
        <f t="shared" si="6"/>
        <v>110.00000000000085</v>
      </c>
      <c r="U41" s="90"/>
      <c r="V41" t="str">
        <f t="shared" si="9"/>
        <v/>
      </c>
      <c r="W41">
        <f t="shared" si="3"/>
        <v>0</v>
      </c>
      <c r="X41" s="38">
        <f t="shared" si="7"/>
        <v>109498.33212736863</v>
      </c>
      <c r="Y41" s="39">
        <f t="shared" si="8"/>
        <v>1.9908608695652141E-2</v>
      </c>
      <c r="Z41">
        <f t="shared" si="4"/>
        <v>1574.0027993098804</v>
      </c>
      <c r="AA41" t="str">
        <f t="shared" si="5"/>
        <v/>
      </c>
    </row>
    <row r="42" spans="2:27" x14ac:dyDescent="0.15">
      <c r="B42" s="46">
        <v>34</v>
      </c>
      <c r="C42" s="87">
        <f t="shared" si="0"/>
        <v>108892.37547952817</v>
      </c>
      <c r="D42" s="87"/>
      <c r="E42" s="46"/>
      <c r="F42" s="8">
        <v>44056</v>
      </c>
      <c r="G42" s="46" t="s">
        <v>4</v>
      </c>
      <c r="H42" s="88">
        <v>109.75</v>
      </c>
      <c r="I42" s="88"/>
      <c r="J42" s="46">
        <v>139</v>
      </c>
      <c r="K42" s="87">
        <f t="shared" si="1"/>
        <v>1088.9237547952816</v>
      </c>
      <c r="L42" s="87"/>
      <c r="M42" s="6">
        <f>IF(J42="","",(K42/J42)/LOOKUP(RIGHT($D$2,3),定数!$A$6:$A$13,定数!$B$6:$B$13))</f>
        <v>7.8339838474480686E-2</v>
      </c>
      <c r="N42" s="46"/>
      <c r="O42" s="8">
        <v>44064</v>
      </c>
      <c r="P42" s="88">
        <v>108.36</v>
      </c>
      <c r="Q42" s="88"/>
      <c r="R42" s="89">
        <f>IF(P42="","",T42*M42*LOOKUP(RIGHT($D$2,3),定数!$A$6:$A$13,定数!$B$6:$B$13))</f>
        <v>-1088.9237547952821</v>
      </c>
      <c r="S42" s="89"/>
      <c r="T42" s="90">
        <f t="shared" si="6"/>
        <v>-139.00000000000006</v>
      </c>
      <c r="U42" s="90"/>
      <c r="V42" t="str">
        <f t="shared" si="9"/>
        <v/>
      </c>
      <c r="W42">
        <f t="shared" si="3"/>
        <v>1</v>
      </c>
      <c r="X42" s="38">
        <f t="shared" si="7"/>
        <v>109498.33212736863</v>
      </c>
      <c r="Y42" s="39">
        <f t="shared" si="8"/>
        <v>5.5339349565216578E-3</v>
      </c>
      <c r="Z42" t="str">
        <f t="shared" si="4"/>
        <v/>
      </c>
      <c r="AA42">
        <f t="shared" si="5"/>
        <v>-1088.9237547952821</v>
      </c>
    </row>
    <row r="43" spans="2:27" x14ac:dyDescent="0.15">
      <c r="B43" s="46">
        <v>35</v>
      </c>
      <c r="C43" s="87">
        <f t="shared" si="0"/>
        <v>107803.45172473289</v>
      </c>
      <c r="D43" s="87"/>
      <c r="E43" s="46"/>
      <c r="F43" s="8">
        <v>44071</v>
      </c>
      <c r="G43" s="46" t="s">
        <v>3</v>
      </c>
      <c r="H43" s="88">
        <v>108.76</v>
      </c>
      <c r="I43" s="88"/>
      <c r="J43" s="46">
        <v>94</v>
      </c>
      <c r="K43" s="87">
        <f t="shared" si="1"/>
        <v>1078.0345172473289</v>
      </c>
      <c r="L43" s="87"/>
      <c r="M43" s="6">
        <f>IF(J43="","",(K43/J43)/LOOKUP(RIGHT($D$2,3),定数!$A$6:$A$13,定数!$B$6:$B$13))</f>
        <v>0.11468452311141798</v>
      </c>
      <c r="N43" s="46"/>
      <c r="O43" s="8">
        <v>44078</v>
      </c>
      <c r="P43" s="88">
        <v>107.375</v>
      </c>
      <c r="Q43" s="88"/>
      <c r="R43" s="89">
        <f>IF(P43="","",T43*M43*LOOKUP(RIGHT($D$2,3),定数!$A$6:$A$13,定数!$B$6:$B$13))</f>
        <v>1588.3806450931449</v>
      </c>
      <c r="S43" s="89"/>
      <c r="T43" s="90">
        <f t="shared" si="6"/>
        <v>138.50000000000051</v>
      </c>
      <c r="U43" s="90"/>
      <c r="V43" t="str">
        <f t="shared" si="9"/>
        <v/>
      </c>
      <c r="W43">
        <f t="shared" si="3"/>
        <v>0</v>
      </c>
      <c r="X43" s="38">
        <f t="shared" si="7"/>
        <v>109498.33212736863</v>
      </c>
      <c r="Y43" s="39">
        <f t="shared" si="8"/>
        <v>1.5478595606956413E-2</v>
      </c>
      <c r="Z43">
        <f t="shared" si="4"/>
        <v>1588.3806450931449</v>
      </c>
      <c r="AA43" t="str">
        <f t="shared" si="5"/>
        <v/>
      </c>
    </row>
    <row r="44" spans="2:27" x14ac:dyDescent="0.15">
      <c r="B44" s="46">
        <v>36</v>
      </c>
      <c r="C44" s="87">
        <f t="shared" si="0"/>
        <v>109391.83236982604</v>
      </c>
      <c r="D44" s="87"/>
      <c r="E44" s="46"/>
      <c r="F44" s="8">
        <v>44077</v>
      </c>
      <c r="G44" s="46" t="s">
        <v>3</v>
      </c>
      <c r="H44" s="88">
        <v>108.08</v>
      </c>
      <c r="I44" s="88"/>
      <c r="J44" s="46">
        <v>100</v>
      </c>
      <c r="K44" s="87">
        <f t="shared" si="1"/>
        <v>1093.9183236982603</v>
      </c>
      <c r="L44" s="87"/>
      <c r="M44" s="6">
        <f>IF(J44="","",(K44/J44)/LOOKUP(RIGHT($D$2,3),定数!$A$6:$A$13,定数!$B$6:$B$13))</f>
        <v>0.10939183236982604</v>
      </c>
      <c r="N44" s="46"/>
      <c r="O44" s="8">
        <v>44078</v>
      </c>
      <c r="P44" s="88">
        <v>106.605</v>
      </c>
      <c r="Q44" s="88"/>
      <c r="R44" s="89">
        <f>IF(P44="","",T44*M44*LOOKUP(RIGHT($D$2,3),定数!$A$6:$A$13,定数!$B$6:$B$13))</f>
        <v>1613.5295274549278</v>
      </c>
      <c r="S44" s="89"/>
      <c r="T44" s="90">
        <f t="shared" si="6"/>
        <v>147.49999999999943</v>
      </c>
      <c r="U44" s="90"/>
      <c r="V44" t="str">
        <f t="shared" si="9"/>
        <v/>
      </c>
      <c r="W44">
        <f t="shared" si="3"/>
        <v>0</v>
      </c>
      <c r="X44" s="38">
        <f t="shared" si="7"/>
        <v>109498.33212736863</v>
      </c>
      <c r="Y44" s="39">
        <f t="shared" si="8"/>
        <v>9.7261534010140149E-4</v>
      </c>
      <c r="Z44">
        <f t="shared" si="4"/>
        <v>1613.5295274549278</v>
      </c>
      <c r="AA44" t="str">
        <f t="shared" si="5"/>
        <v/>
      </c>
    </row>
    <row r="45" spans="2:27" x14ac:dyDescent="0.15">
      <c r="B45" s="46">
        <v>37</v>
      </c>
      <c r="C45" s="87">
        <f t="shared" si="0"/>
        <v>111005.36189728096</v>
      </c>
      <c r="D45" s="87"/>
      <c r="E45" s="46"/>
      <c r="F45" s="8">
        <v>44107</v>
      </c>
      <c r="G45" s="46" t="s">
        <v>3</v>
      </c>
      <c r="H45" s="88">
        <v>104.48</v>
      </c>
      <c r="I45" s="88"/>
      <c r="J45" s="46">
        <v>174</v>
      </c>
      <c r="K45" s="87">
        <f t="shared" si="1"/>
        <v>1110.0536189728098</v>
      </c>
      <c r="L45" s="87"/>
      <c r="M45" s="6">
        <f>IF(J45="","",(K45/J45)/LOOKUP(RIGHT($D$2,3),定数!$A$6:$A$13,定数!$B$6:$B$13))</f>
        <v>6.3796184998437339E-2</v>
      </c>
      <c r="N45" s="46"/>
      <c r="O45" s="8">
        <v>44110</v>
      </c>
      <c r="P45" s="88">
        <v>102.03</v>
      </c>
      <c r="Q45" s="88"/>
      <c r="R45" s="89">
        <f>IF(P45="","",T45*M45*LOOKUP(RIGHT($D$2,3),定数!$A$6:$A$13,定数!$B$6:$B$13))</f>
        <v>1563.0065324617165</v>
      </c>
      <c r="S45" s="89"/>
      <c r="T45" s="90">
        <f t="shared" si="6"/>
        <v>245.00000000000028</v>
      </c>
      <c r="U45" s="90"/>
      <c r="V45" t="str">
        <f t="shared" si="9"/>
        <v/>
      </c>
      <c r="W45">
        <f t="shared" si="3"/>
        <v>0</v>
      </c>
      <c r="X45" s="38">
        <f t="shared" si="7"/>
        <v>111005.36189728096</v>
      </c>
      <c r="Y45" s="39">
        <f t="shared" si="8"/>
        <v>0</v>
      </c>
      <c r="Z45">
        <f t="shared" si="4"/>
        <v>1563.0065324617165</v>
      </c>
      <c r="AA45" t="str">
        <f t="shared" si="5"/>
        <v/>
      </c>
    </row>
    <row r="46" spans="2:27" x14ac:dyDescent="0.15">
      <c r="B46" s="46">
        <v>38</v>
      </c>
      <c r="C46" s="87">
        <f t="shared" si="0"/>
        <v>112568.36842974268</v>
      </c>
      <c r="D46" s="87"/>
      <c r="E46" s="46"/>
      <c r="F46" s="8">
        <v>44118</v>
      </c>
      <c r="G46" s="46" t="s">
        <v>3</v>
      </c>
      <c r="H46" s="88">
        <v>101.49</v>
      </c>
      <c r="I46" s="88"/>
      <c r="J46" s="46">
        <v>156</v>
      </c>
      <c r="K46" s="87">
        <f t="shared" si="1"/>
        <v>1125.6836842974269</v>
      </c>
      <c r="L46" s="87"/>
      <c r="M46" s="6">
        <f>IF(J46="","",(K46/J46)/LOOKUP(RIGHT($D$2,3),定数!$A$6:$A$13,定数!$B$6:$B$13))</f>
        <v>7.2159210531886342E-2</v>
      </c>
      <c r="N46" s="46"/>
      <c r="O46" s="8">
        <v>44119</v>
      </c>
      <c r="P46" s="88">
        <v>99.174999999999997</v>
      </c>
      <c r="Q46" s="88"/>
      <c r="R46" s="89">
        <f>IF(P46="","",T46*M46*LOOKUP(RIGHT($D$2,3),定数!$A$6:$A$13,定数!$B$6:$B$13))</f>
        <v>1670.4857238131674</v>
      </c>
      <c r="S46" s="89"/>
      <c r="T46" s="90">
        <f t="shared" si="6"/>
        <v>231.49999999999977</v>
      </c>
      <c r="U46" s="90"/>
      <c r="V46" t="str">
        <f t="shared" si="9"/>
        <v/>
      </c>
      <c r="W46">
        <f t="shared" si="3"/>
        <v>0</v>
      </c>
      <c r="X46" s="38">
        <f t="shared" si="7"/>
        <v>112568.36842974268</v>
      </c>
      <c r="Y46" s="39">
        <f t="shared" si="8"/>
        <v>0</v>
      </c>
      <c r="Z46">
        <f t="shared" si="4"/>
        <v>1670.4857238131674</v>
      </c>
      <c r="AA46" t="str">
        <f t="shared" si="5"/>
        <v/>
      </c>
    </row>
    <row r="47" spans="2:27" x14ac:dyDescent="0.15">
      <c r="B47" s="46">
        <v>39</v>
      </c>
      <c r="C47" s="87">
        <f t="shared" si="0"/>
        <v>114238.85415355585</v>
      </c>
      <c r="D47" s="87"/>
      <c r="E47" s="46">
        <v>2009</v>
      </c>
      <c r="F47" s="8">
        <v>44067</v>
      </c>
      <c r="G47" s="46" t="s">
        <v>3</v>
      </c>
      <c r="H47" s="88">
        <v>94.27</v>
      </c>
      <c r="I47" s="88"/>
      <c r="J47" s="46">
        <v>78</v>
      </c>
      <c r="K47" s="87">
        <f t="shared" si="1"/>
        <v>1142.3885415355585</v>
      </c>
      <c r="L47" s="87"/>
      <c r="M47" s="6">
        <f>IF(J47="","",(K47/J47)/LOOKUP(RIGHT($D$2,3),定数!$A$6:$A$13,定数!$B$6:$B$13))</f>
        <v>0.1464600694276357</v>
      </c>
      <c r="N47" s="46">
        <v>2009</v>
      </c>
      <c r="O47" s="8">
        <v>44074</v>
      </c>
      <c r="P47" s="88">
        <v>93.125</v>
      </c>
      <c r="Q47" s="88"/>
      <c r="R47" s="89">
        <f>IF(P47="","",T47*M47*LOOKUP(RIGHT($D$2,3),定数!$A$6:$A$13,定数!$B$6:$B$13))</f>
        <v>1676.9677949464231</v>
      </c>
      <c r="S47" s="89"/>
      <c r="T47" s="90">
        <f t="shared" si="6"/>
        <v>114.4999999999996</v>
      </c>
      <c r="U47" s="90"/>
      <c r="V47" t="str">
        <f t="shared" si="9"/>
        <v/>
      </c>
      <c r="W47">
        <f t="shared" si="3"/>
        <v>0</v>
      </c>
      <c r="X47" s="38">
        <f t="shared" si="7"/>
        <v>114238.85415355585</v>
      </c>
      <c r="Y47" s="39">
        <f t="shared" si="8"/>
        <v>0</v>
      </c>
      <c r="Z47">
        <f t="shared" si="4"/>
        <v>1676.9677949464231</v>
      </c>
      <c r="AA47" t="str">
        <f t="shared" si="5"/>
        <v/>
      </c>
    </row>
    <row r="48" spans="2:27" x14ac:dyDescent="0.15">
      <c r="B48" s="46">
        <v>40</v>
      </c>
      <c r="C48" s="87">
        <f t="shared" si="0"/>
        <v>115915.82194850227</v>
      </c>
      <c r="D48" s="87"/>
      <c r="E48" s="46">
        <v>2010</v>
      </c>
      <c r="F48" s="8">
        <v>43858</v>
      </c>
      <c r="G48" s="46" t="s">
        <v>3</v>
      </c>
      <c r="H48" s="88">
        <v>89.608999999999995</v>
      </c>
      <c r="I48" s="88"/>
      <c r="J48" s="46">
        <v>93</v>
      </c>
      <c r="K48" s="87">
        <f t="shared" si="1"/>
        <v>1159.1582194850228</v>
      </c>
      <c r="L48" s="87"/>
      <c r="M48" s="6">
        <f>IF(J48="","",(K48/J48)/LOOKUP(RIGHT($D$2,3),定数!$A$6:$A$13,定数!$B$6:$B$13))</f>
        <v>0.1246406687618304</v>
      </c>
      <c r="N48" s="46">
        <v>2010</v>
      </c>
      <c r="O48" s="8">
        <v>43859</v>
      </c>
      <c r="P48" s="88">
        <v>90.537000000000006</v>
      </c>
      <c r="Q48" s="88"/>
      <c r="R48" s="89">
        <f>IF(P48="","",T48*M48*LOOKUP(RIGHT($D$2,3),定数!$A$6:$A$13,定数!$B$6:$B$13))</f>
        <v>-1156.6654061098004</v>
      </c>
      <c r="S48" s="89"/>
      <c r="T48" s="90">
        <f t="shared" si="6"/>
        <v>-92.800000000001148</v>
      </c>
      <c r="U48" s="90"/>
      <c r="V48" t="str">
        <f t="shared" si="9"/>
        <v/>
      </c>
      <c r="W48">
        <f t="shared" si="3"/>
        <v>1</v>
      </c>
      <c r="X48" s="38">
        <f t="shared" si="7"/>
        <v>115915.82194850227</v>
      </c>
      <c r="Y48" s="39">
        <f t="shared" si="8"/>
        <v>0</v>
      </c>
      <c r="Z48" t="str">
        <f t="shared" si="4"/>
        <v/>
      </c>
      <c r="AA48">
        <f t="shared" si="5"/>
        <v>-1156.6654061098004</v>
      </c>
    </row>
    <row r="49" spans="2:27" x14ac:dyDescent="0.15">
      <c r="B49" s="46">
        <v>41</v>
      </c>
      <c r="C49" s="87">
        <f t="shared" si="0"/>
        <v>114759.15654239248</v>
      </c>
      <c r="D49" s="87"/>
      <c r="E49" s="46"/>
      <c r="F49" s="8">
        <v>44077</v>
      </c>
      <c r="G49" s="46" t="s">
        <v>3</v>
      </c>
      <c r="H49" s="88">
        <v>84.143000000000001</v>
      </c>
      <c r="I49" s="88"/>
      <c r="J49" s="46">
        <v>106</v>
      </c>
      <c r="K49" s="87">
        <f t="shared" si="1"/>
        <v>1147.5915654239247</v>
      </c>
      <c r="L49" s="87"/>
      <c r="M49" s="6">
        <f>IF(J49="","",(K49/J49)/LOOKUP(RIGHT($D$2,3),定数!$A$6:$A$13,定数!$B$6:$B$13))</f>
        <v>0.10826335522867214</v>
      </c>
      <c r="N49" s="46"/>
      <c r="O49" s="8">
        <v>44089</v>
      </c>
      <c r="P49" s="88">
        <v>85.206999999999994</v>
      </c>
      <c r="Q49" s="88"/>
      <c r="R49" s="89">
        <f>IF(P49="","",T49*M49*LOOKUP(RIGHT($D$2,3),定数!$A$6:$A$13,定数!$B$6:$B$13))</f>
        <v>-1151.9220996330639</v>
      </c>
      <c r="S49" s="89"/>
      <c r="T49" s="90">
        <f t="shared" si="6"/>
        <v>-106.3999999999993</v>
      </c>
      <c r="U49" s="90"/>
      <c r="V49" t="str">
        <f t="shared" si="9"/>
        <v/>
      </c>
      <c r="W49">
        <f t="shared" si="3"/>
        <v>2</v>
      </c>
      <c r="X49" s="38">
        <f t="shared" si="7"/>
        <v>115915.82194850227</v>
      </c>
      <c r="Y49" s="39">
        <f t="shared" si="8"/>
        <v>9.9784946236559646E-3</v>
      </c>
      <c r="Z49" t="str">
        <f t="shared" si="4"/>
        <v/>
      </c>
      <c r="AA49">
        <f t="shared" si="5"/>
        <v>-1151.9220996330639</v>
      </c>
    </row>
    <row r="50" spans="2:27" x14ac:dyDescent="0.15">
      <c r="B50" s="46">
        <v>42</v>
      </c>
      <c r="C50" s="87">
        <f t="shared" si="0"/>
        <v>113607.23444275941</v>
      </c>
      <c r="D50" s="87"/>
      <c r="E50" s="46"/>
      <c r="F50" s="8">
        <v>44080</v>
      </c>
      <c r="G50" s="46" t="s">
        <v>3</v>
      </c>
      <c r="H50" s="88">
        <v>84.024000000000001</v>
      </c>
      <c r="I50" s="88"/>
      <c r="J50" s="46">
        <v>46</v>
      </c>
      <c r="K50" s="87">
        <f t="shared" si="1"/>
        <v>1136.0723444275941</v>
      </c>
      <c r="L50" s="87"/>
      <c r="M50" s="6">
        <f>IF(J50="","",(K50/J50)/LOOKUP(RIGHT($D$2,3),定数!$A$6:$A$13,定数!$B$6:$B$13))</f>
        <v>0.24697224878860741</v>
      </c>
      <c r="N50" s="46"/>
      <c r="O50" s="8">
        <v>44082</v>
      </c>
      <c r="P50" s="88">
        <v>83.364999999999995</v>
      </c>
      <c r="Q50" s="88"/>
      <c r="R50" s="89">
        <f>IF(P50="","",T50*M50*LOOKUP(RIGHT($D$2,3),定数!$A$6:$A$13,定数!$B$6:$B$13))</f>
        <v>1627.5471195169378</v>
      </c>
      <c r="S50" s="89"/>
      <c r="T50" s="90">
        <f t="shared" si="6"/>
        <v>65.900000000000603</v>
      </c>
      <c r="U50" s="90"/>
      <c r="V50" t="str">
        <f t="shared" si="9"/>
        <v/>
      </c>
      <c r="W50">
        <f t="shared" si="3"/>
        <v>0</v>
      </c>
      <c r="X50" s="38">
        <f t="shared" si="7"/>
        <v>115915.82194850227</v>
      </c>
      <c r="Y50" s="39">
        <f t="shared" si="8"/>
        <v>1.9916068979509038E-2</v>
      </c>
      <c r="Z50">
        <f t="shared" si="4"/>
        <v>1627.5471195169378</v>
      </c>
      <c r="AA50" t="str">
        <f t="shared" si="5"/>
        <v/>
      </c>
    </row>
    <row r="51" spans="2:27" x14ac:dyDescent="0.15">
      <c r="B51" s="46">
        <v>43</v>
      </c>
      <c r="C51" s="87">
        <f t="shared" si="0"/>
        <v>115234.78156227634</v>
      </c>
      <c r="D51" s="87"/>
      <c r="E51" s="46"/>
      <c r="F51" s="8">
        <v>44109</v>
      </c>
      <c r="G51" s="46" t="s">
        <v>3</v>
      </c>
      <c r="H51" s="88">
        <v>82.936999999999998</v>
      </c>
      <c r="I51" s="88"/>
      <c r="J51" s="46">
        <v>103</v>
      </c>
      <c r="K51" s="87">
        <f t="shared" si="1"/>
        <v>1152.3478156227634</v>
      </c>
      <c r="L51" s="87"/>
      <c r="M51" s="6">
        <f>IF(J51="","",(K51/J51)/LOOKUP(RIGHT($D$2,3),定数!$A$6:$A$13,定数!$B$6:$B$13))</f>
        <v>0.11187842870123915</v>
      </c>
      <c r="N51" s="46"/>
      <c r="O51" s="8">
        <v>44115</v>
      </c>
      <c r="P51" s="88">
        <v>81.411000000000001</v>
      </c>
      <c r="Q51" s="88"/>
      <c r="R51" s="89">
        <f>IF(P51="","",T51*M51*LOOKUP(RIGHT($D$2,3),定数!$A$6:$A$13,定数!$B$6:$B$13))</f>
        <v>1707.2648219809053</v>
      </c>
      <c r="S51" s="89"/>
      <c r="T51" s="90">
        <f t="shared" si="6"/>
        <v>152.59999999999962</v>
      </c>
      <c r="U51" s="90"/>
      <c r="V51" t="str">
        <f t="shared" si="9"/>
        <v/>
      </c>
      <c r="W51">
        <f t="shared" si="3"/>
        <v>0</v>
      </c>
      <c r="X51" s="38">
        <f t="shared" si="7"/>
        <v>115915.82194850227</v>
      </c>
      <c r="Y51" s="39">
        <f t="shared" si="8"/>
        <v>5.8753013590197023E-3</v>
      </c>
      <c r="Z51">
        <f t="shared" si="4"/>
        <v>1707.2648219809053</v>
      </c>
      <c r="AA51" t="str">
        <f t="shared" si="5"/>
        <v/>
      </c>
    </row>
    <row r="52" spans="2:27" x14ac:dyDescent="0.15">
      <c r="B52" s="46">
        <v>44</v>
      </c>
      <c r="C52" s="87">
        <f t="shared" si="0"/>
        <v>116942.04638425725</v>
      </c>
      <c r="D52" s="87"/>
      <c r="E52" s="46">
        <v>2011</v>
      </c>
      <c r="F52" s="8">
        <v>43995</v>
      </c>
      <c r="G52" s="46" t="s">
        <v>3</v>
      </c>
      <c r="H52" s="88">
        <v>80.093000000000004</v>
      </c>
      <c r="I52" s="88"/>
      <c r="J52" s="46">
        <v>59</v>
      </c>
      <c r="K52" s="87">
        <f t="shared" si="1"/>
        <v>1169.4204638425724</v>
      </c>
      <c r="L52" s="87"/>
      <c r="M52" s="6">
        <f>IF(J52="","",(K52/J52)/LOOKUP(RIGHT($D$2,3),定数!$A$6:$A$13,定数!$B$6:$B$13))</f>
        <v>0.19820685827840212</v>
      </c>
      <c r="N52" s="46">
        <v>2011</v>
      </c>
      <c r="O52" s="8">
        <v>43997</v>
      </c>
      <c r="P52" s="88">
        <v>80.677999999999997</v>
      </c>
      <c r="Q52" s="88"/>
      <c r="R52" s="89">
        <f>IF(P52="","",T52*M52*LOOKUP(RIGHT($D$2,3),定数!$A$6:$A$13,定数!$B$6:$B$13))</f>
        <v>-1159.5101209286399</v>
      </c>
      <c r="S52" s="89"/>
      <c r="T52" s="90">
        <f t="shared" si="6"/>
        <v>-58.499999999999375</v>
      </c>
      <c r="U52" s="90"/>
      <c r="V52" t="str">
        <f t="shared" si="9"/>
        <v/>
      </c>
      <c r="W52">
        <f t="shared" si="3"/>
        <v>1</v>
      </c>
      <c r="X52" s="38">
        <f t="shared" si="7"/>
        <v>116942.04638425725</v>
      </c>
      <c r="Y52" s="39">
        <f t="shared" si="8"/>
        <v>0</v>
      </c>
      <c r="Z52" t="str">
        <f t="shared" si="4"/>
        <v/>
      </c>
      <c r="AA52">
        <f t="shared" si="5"/>
        <v>-1159.5101209286399</v>
      </c>
    </row>
    <row r="53" spans="2:27" x14ac:dyDescent="0.15">
      <c r="B53" s="46">
        <v>45</v>
      </c>
      <c r="C53" s="87">
        <f t="shared" si="0"/>
        <v>115782.53626332861</v>
      </c>
      <c r="D53" s="87"/>
      <c r="E53" s="46"/>
      <c r="F53" s="8">
        <v>44016</v>
      </c>
      <c r="G53" s="46" t="s">
        <v>4</v>
      </c>
      <c r="H53" s="88">
        <v>80.906999999999996</v>
      </c>
      <c r="I53" s="88"/>
      <c r="J53" s="46">
        <v>38</v>
      </c>
      <c r="K53" s="87">
        <f t="shared" si="1"/>
        <v>1157.8253626332862</v>
      </c>
      <c r="L53" s="87"/>
      <c r="M53" s="6">
        <f>IF(J53="","",(K53/J53)/LOOKUP(RIGHT($D$2,3),定数!$A$6:$A$13,定数!$B$6:$B$13))</f>
        <v>0.30469088490349638</v>
      </c>
      <c r="N53" s="46"/>
      <c r="O53" s="8">
        <v>44020</v>
      </c>
      <c r="P53" s="88">
        <v>80.522999999999996</v>
      </c>
      <c r="Q53" s="88"/>
      <c r="R53" s="89">
        <f>IF(P53="","",T53*M53*LOOKUP(RIGHT($D$2,3),定数!$A$6:$A$13,定数!$B$6:$B$13))</f>
        <v>-1170.0129980294271</v>
      </c>
      <c r="S53" s="89"/>
      <c r="T53" s="90">
        <f t="shared" si="6"/>
        <v>-38.400000000000034</v>
      </c>
      <c r="U53" s="90"/>
      <c r="V53" t="str">
        <f t="shared" si="9"/>
        <v/>
      </c>
      <c r="W53">
        <f t="shared" si="3"/>
        <v>2</v>
      </c>
      <c r="X53" s="38">
        <f t="shared" si="7"/>
        <v>116942.04638425725</v>
      </c>
      <c r="Y53" s="39">
        <f t="shared" si="8"/>
        <v>9.915254237288007E-3</v>
      </c>
      <c r="Z53" t="str">
        <f t="shared" si="4"/>
        <v/>
      </c>
      <c r="AA53">
        <f t="shared" si="5"/>
        <v>-1170.0129980294271</v>
      </c>
    </row>
    <row r="54" spans="2:27" x14ac:dyDescent="0.15">
      <c r="B54" s="46">
        <v>46</v>
      </c>
      <c r="C54" s="87">
        <f t="shared" si="0"/>
        <v>114612.52326529918</v>
      </c>
      <c r="D54" s="87"/>
      <c r="E54" s="46"/>
      <c r="F54" s="8">
        <v>44079</v>
      </c>
      <c r="G54" s="46" t="s">
        <v>4</v>
      </c>
      <c r="H54" s="91">
        <v>76.971000000000004</v>
      </c>
      <c r="I54" s="92"/>
      <c r="J54" s="46">
        <v>29</v>
      </c>
      <c r="K54" s="87">
        <f t="shared" si="1"/>
        <v>1146.1252326529918</v>
      </c>
      <c r="L54" s="87"/>
      <c r="M54" s="6">
        <f>IF(J54="","",(K54/J54)/LOOKUP(RIGHT($D$2,3),定数!$A$6:$A$13,定数!$B$6:$B$13))</f>
        <v>0.39521559746654888</v>
      </c>
      <c r="N54" s="46"/>
      <c r="O54" s="8">
        <v>44080</v>
      </c>
      <c r="P54" s="88">
        <v>77.385999999999996</v>
      </c>
      <c r="Q54" s="88"/>
      <c r="R54" s="89">
        <f>IF(P54="","",T54*M54*LOOKUP(RIGHT($D$2,3),定数!$A$6:$A$13,定数!$B$6:$B$13))</f>
        <v>1640.1447294861462</v>
      </c>
      <c r="S54" s="89"/>
      <c r="T54" s="90">
        <f t="shared" si="6"/>
        <v>41.499999999999204</v>
      </c>
      <c r="U54" s="90"/>
      <c r="V54" t="str">
        <f t="shared" si="9"/>
        <v/>
      </c>
      <c r="W54">
        <f t="shared" si="3"/>
        <v>0</v>
      </c>
      <c r="X54" s="38">
        <f t="shared" si="7"/>
        <v>116942.04638425725</v>
      </c>
      <c r="Y54" s="39">
        <f t="shared" si="8"/>
        <v>1.9920321141837505E-2</v>
      </c>
      <c r="Z54">
        <f t="shared" si="4"/>
        <v>1640.1447294861462</v>
      </c>
      <c r="AA54" t="str">
        <f t="shared" si="5"/>
        <v/>
      </c>
    </row>
    <row r="55" spans="2:27" x14ac:dyDescent="0.15">
      <c r="B55" s="46">
        <v>47</v>
      </c>
      <c r="C55" s="87">
        <f t="shared" si="0"/>
        <v>116252.66799478533</v>
      </c>
      <c r="D55" s="87"/>
      <c r="E55" s="46"/>
      <c r="F55" s="8">
        <v>44178</v>
      </c>
      <c r="G55" s="46" t="s">
        <v>4</v>
      </c>
      <c r="H55" s="88">
        <v>78.016999999999996</v>
      </c>
      <c r="I55" s="88"/>
      <c r="J55" s="46">
        <v>39</v>
      </c>
      <c r="K55" s="87">
        <f t="shared" si="1"/>
        <v>1162.5266799478534</v>
      </c>
      <c r="L55" s="87"/>
      <c r="M55" s="6">
        <f>IF(J55="","",(K55/J55)/LOOKUP(RIGHT($D$2,3),定数!$A$6:$A$13,定数!$B$6:$B$13))</f>
        <v>0.29808376408919318</v>
      </c>
      <c r="N55" s="46"/>
      <c r="O55" s="8">
        <v>44175</v>
      </c>
      <c r="P55" s="88">
        <v>77.63</v>
      </c>
      <c r="Q55" s="88"/>
      <c r="R55" s="89">
        <f>IF(P55="","",T55*M55*LOOKUP(RIGHT($D$2,3),定数!$A$6:$A$13,定数!$B$6:$B$13))</f>
        <v>-1153.5841670251789</v>
      </c>
      <c r="S55" s="89"/>
      <c r="T55" s="90">
        <f t="shared" si="6"/>
        <v>-38.700000000000045</v>
      </c>
      <c r="U55" s="90"/>
      <c r="V55" t="str">
        <f t="shared" si="9"/>
        <v/>
      </c>
      <c r="W55">
        <f t="shared" si="3"/>
        <v>1</v>
      </c>
      <c r="X55" s="38">
        <f t="shared" si="7"/>
        <v>116942.04638425725</v>
      </c>
      <c r="Y55" s="39">
        <f t="shared" si="8"/>
        <v>5.8950429788675596E-3</v>
      </c>
      <c r="Z55" t="str">
        <f t="shared" si="4"/>
        <v/>
      </c>
      <c r="AA55">
        <f t="shared" si="5"/>
        <v>-1153.5841670251789</v>
      </c>
    </row>
    <row r="56" spans="2:27" x14ac:dyDescent="0.15">
      <c r="B56" s="46">
        <v>48</v>
      </c>
      <c r="C56" s="87">
        <f t="shared" si="0"/>
        <v>115099.08382776014</v>
      </c>
      <c r="D56" s="87"/>
      <c r="E56" s="46">
        <v>2012</v>
      </c>
      <c r="F56" s="8">
        <v>43841</v>
      </c>
      <c r="G56" s="46" t="s">
        <v>3</v>
      </c>
      <c r="H56" s="88">
        <v>76.793999999999997</v>
      </c>
      <c r="I56" s="88"/>
      <c r="J56" s="46">
        <v>23</v>
      </c>
      <c r="K56" s="87">
        <f t="shared" si="1"/>
        <v>1150.9908382776014</v>
      </c>
      <c r="L56" s="87"/>
      <c r="M56" s="6">
        <f>IF(J56="","",(K56/J56)/LOOKUP(RIGHT($D$2,3),定数!$A$6:$A$13,定数!$B$6:$B$13))</f>
        <v>0.5004307992511311</v>
      </c>
      <c r="N56" s="46"/>
      <c r="O56" s="8">
        <v>43846</v>
      </c>
      <c r="P56" s="88">
        <v>77.025999999999996</v>
      </c>
      <c r="Q56" s="88"/>
      <c r="R56" s="89">
        <f>IF(P56="","",T56*M56*LOOKUP(RIGHT($D$2,3),定数!$A$6:$A$13,定数!$B$6:$B$13))</f>
        <v>-1160.9994542626207</v>
      </c>
      <c r="S56" s="89"/>
      <c r="T56" s="90">
        <f t="shared" si="6"/>
        <v>-23.199999999999932</v>
      </c>
      <c r="U56" s="90"/>
      <c r="V56" t="str">
        <f t="shared" si="9"/>
        <v/>
      </c>
      <c r="W56">
        <f t="shared" si="3"/>
        <v>2</v>
      </c>
      <c r="X56" s="38">
        <f t="shared" si="7"/>
        <v>116942.04638425725</v>
      </c>
      <c r="Y56" s="39">
        <f t="shared" si="8"/>
        <v>1.5759622937000395E-2</v>
      </c>
      <c r="Z56" t="str">
        <f t="shared" si="4"/>
        <v/>
      </c>
      <c r="AA56">
        <f t="shared" si="5"/>
        <v>-1160.9994542626207</v>
      </c>
    </row>
    <row r="57" spans="2:27" x14ac:dyDescent="0.15">
      <c r="B57" s="46">
        <v>49</v>
      </c>
      <c r="C57" s="87">
        <f t="shared" si="0"/>
        <v>113938.08437349752</v>
      </c>
      <c r="D57" s="87"/>
      <c r="E57" s="46"/>
      <c r="F57" s="8">
        <v>43980</v>
      </c>
      <c r="G57" s="46" t="s">
        <v>3</v>
      </c>
      <c r="H57" s="88">
        <v>79.346999999999994</v>
      </c>
      <c r="I57" s="88"/>
      <c r="J57" s="46">
        <v>28</v>
      </c>
      <c r="K57" s="87">
        <f t="shared" si="1"/>
        <v>1139.3808437349753</v>
      </c>
      <c r="L57" s="87"/>
      <c r="M57" s="6">
        <f>IF(J57="","",(K57/J57)/LOOKUP(RIGHT($D$2,3),定数!$A$6:$A$13,定数!$B$6:$B$13))</f>
        <v>0.40692172990534836</v>
      </c>
      <c r="N57" s="46"/>
      <c r="O57" s="8">
        <v>43981</v>
      </c>
      <c r="P57" s="88">
        <v>78.951999999999998</v>
      </c>
      <c r="Q57" s="88"/>
      <c r="R57" s="89">
        <f>IF(P57="","",T57*M57*LOOKUP(RIGHT($D$2,3),定数!$A$6:$A$13,定数!$B$6:$B$13))</f>
        <v>1607.3408331261098</v>
      </c>
      <c r="S57" s="89"/>
      <c r="T57" s="90">
        <f t="shared" si="6"/>
        <v>39.499999999999602</v>
      </c>
      <c r="U57" s="90"/>
      <c r="V57" t="str">
        <f t="shared" si="9"/>
        <v/>
      </c>
      <c r="W57">
        <f t="shared" si="3"/>
        <v>0</v>
      </c>
      <c r="X57" s="38">
        <f t="shared" si="7"/>
        <v>116942.04638425725</v>
      </c>
      <c r="Y57" s="39">
        <f t="shared" si="8"/>
        <v>2.5687612827374973E-2</v>
      </c>
      <c r="Z57">
        <f t="shared" si="4"/>
        <v>1607.3408331261098</v>
      </c>
      <c r="AA57" t="str">
        <f t="shared" si="5"/>
        <v/>
      </c>
    </row>
    <row r="58" spans="2:27" x14ac:dyDescent="0.15">
      <c r="B58" s="46">
        <v>50</v>
      </c>
      <c r="C58" s="87">
        <f t="shared" si="0"/>
        <v>115545.42520662364</v>
      </c>
      <c r="D58" s="87"/>
      <c r="E58" s="46">
        <v>2013</v>
      </c>
      <c r="F58" s="8">
        <v>44098</v>
      </c>
      <c r="G58" s="46" t="s">
        <v>3</v>
      </c>
      <c r="H58" s="88">
        <v>98.453999999999994</v>
      </c>
      <c r="I58" s="88"/>
      <c r="J58" s="46">
        <v>71</v>
      </c>
      <c r="K58" s="87">
        <f t="shared" si="1"/>
        <v>1155.4542520662364</v>
      </c>
      <c r="L58" s="87"/>
      <c r="M58" s="6">
        <f>IF(J58="","",(K58/J58)/LOOKUP(RIGHT($D$2,3),定数!$A$6:$A$13,定数!$B$6:$B$13))</f>
        <v>0.1627400355022868</v>
      </c>
      <c r="N58" s="46"/>
      <c r="O58" s="8">
        <v>44106</v>
      </c>
      <c r="P58" s="88">
        <v>97.412000000000006</v>
      </c>
      <c r="Q58" s="88"/>
      <c r="R58" s="89">
        <f>IF(P58="","",T58*M58*LOOKUP(RIGHT($D$2,3),定数!$A$6:$A$13,定数!$B$6:$B$13))</f>
        <v>1695.7511699338081</v>
      </c>
      <c r="S58" s="89"/>
      <c r="T58" s="90">
        <f t="shared" si="6"/>
        <v>104.19999999999874</v>
      </c>
      <c r="U58" s="90"/>
      <c r="V58" t="str">
        <f t="shared" si="9"/>
        <v/>
      </c>
      <c r="W58">
        <f t="shared" si="3"/>
        <v>0</v>
      </c>
      <c r="X58" s="38">
        <f t="shared" si="7"/>
        <v>116942.04638425725</v>
      </c>
      <c r="Y58" s="39">
        <f t="shared" si="8"/>
        <v>1.1942848794046945E-2</v>
      </c>
      <c r="Z58">
        <f t="shared" si="4"/>
        <v>1695.7511699338081</v>
      </c>
      <c r="AA58" t="str">
        <f t="shared" si="5"/>
        <v/>
      </c>
    </row>
    <row r="59" spans="2:27" x14ac:dyDescent="0.15">
      <c r="B59" s="46">
        <v>51</v>
      </c>
      <c r="C59" s="87">
        <f t="shared" si="0"/>
        <v>117241.17637655744</v>
      </c>
      <c r="D59" s="87"/>
      <c r="E59" s="46">
        <v>2014</v>
      </c>
      <c r="F59" s="8">
        <v>43833</v>
      </c>
      <c r="G59" s="46" t="s">
        <v>4</v>
      </c>
      <c r="H59" s="88">
        <v>104.88200000000001</v>
      </c>
      <c r="I59" s="88"/>
      <c r="J59" s="46">
        <v>82</v>
      </c>
      <c r="K59" s="87">
        <f t="shared" si="1"/>
        <v>1172.4117637655745</v>
      </c>
      <c r="L59" s="87"/>
      <c r="M59" s="6">
        <f>IF(J59="","",(K59/J59)/LOOKUP(RIGHT($D$2,3),定数!$A$6:$A$13,定数!$B$6:$B$13))</f>
        <v>0.14297704436165543</v>
      </c>
      <c r="N59" s="46">
        <v>2014</v>
      </c>
      <c r="O59" s="8">
        <v>43836</v>
      </c>
      <c r="P59" s="88">
        <v>104.06399999999999</v>
      </c>
      <c r="Q59" s="88"/>
      <c r="R59" s="89">
        <f>IF(P59="","",T59*M59*LOOKUP(RIGHT($D$2,3),定数!$A$6:$A$13,定数!$B$6:$B$13))</f>
        <v>-1169.5522228783586</v>
      </c>
      <c r="S59" s="89"/>
      <c r="T59" s="90">
        <f t="shared" si="6"/>
        <v>-81.800000000001205</v>
      </c>
      <c r="U59" s="90"/>
      <c r="V59" t="str">
        <f t="shared" si="9"/>
        <v/>
      </c>
      <c r="W59">
        <f t="shared" si="3"/>
        <v>1</v>
      </c>
      <c r="X59" s="38">
        <f t="shared" si="7"/>
        <v>117241.17637655744</v>
      </c>
      <c r="Y59" s="39">
        <f t="shared" si="8"/>
        <v>0</v>
      </c>
      <c r="Z59" t="str">
        <f t="shared" si="4"/>
        <v/>
      </c>
      <c r="AA59">
        <f t="shared" si="5"/>
        <v>-1169.5522228783586</v>
      </c>
    </row>
    <row r="60" spans="2:27" x14ac:dyDescent="0.15">
      <c r="B60" s="46">
        <v>52</v>
      </c>
      <c r="C60" s="87">
        <f t="shared" si="0"/>
        <v>116071.62415367909</v>
      </c>
      <c r="D60" s="87"/>
      <c r="E60" s="46"/>
      <c r="F60" s="8">
        <v>43881</v>
      </c>
      <c r="G60" s="46" t="s">
        <v>4</v>
      </c>
      <c r="H60" s="88">
        <v>102.42100000000001</v>
      </c>
      <c r="I60" s="88"/>
      <c r="J60" s="46">
        <v>76</v>
      </c>
      <c r="K60" s="87">
        <f t="shared" si="1"/>
        <v>1160.7162415367909</v>
      </c>
      <c r="L60" s="87"/>
      <c r="M60" s="6">
        <f>IF(J60="","",(K60/J60)/LOOKUP(RIGHT($D$2,3),定数!$A$6:$A$13,定数!$B$6:$B$13))</f>
        <v>0.15272582125484091</v>
      </c>
      <c r="N60" s="46"/>
      <c r="O60" s="8">
        <v>43889</v>
      </c>
      <c r="P60" s="88">
        <v>101.666</v>
      </c>
      <c r="Q60" s="88"/>
      <c r="R60" s="89">
        <f>IF(P60="","",T60*M60*LOOKUP(RIGHT($D$2,3),定数!$A$6:$A$13,定数!$B$6:$B$13))</f>
        <v>-1153.0799504740637</v>
      </c>
      <c r="S60" s="89"/>
      <c r="T60" s="90">
        <f t="shared" si="6"/>
        <v>-75.500000000000966</v>
      </c>
      <c r="U60" s="90"/>
      <c r="V60" t="str">
        <f t="shared" si="9"/>
        <v/>
      </c>
      <c r="W60">
        <f t="shared" si="3"/>
        <v>2</v>
      </c>
      <c r="X60" s="38">
        <f t="shared" si="7"/>
        <v>117241.17637655744</v>
      </c>
      <c r="Y60" s="39">
        <f t="shared" si="8"/>
        <v>9.9756097560976809E-3</v>
      </c>
      <c r="Z60" t="str">
        <f t="shared" si="4"/>
        <v/>
      </c>
      <c r="AA60">
        <f t="shared" si="5"/>
        <v>-1153.0799504740637</v>
      </c>
    </row>
    <row r="61" spans="2:27" x14ac:dyDescent="0.15">
      <c r="B61" s="46">
        <v>53</v>
      </c>
      <c r="C61" s="87">
        <f t="shared" si="0"/>
        <v>114918.54420320503</v>
      </c>
      <c r="D61" s="87"/>
      <c r="E61" s="46"/>
      <c r="F61" s="8">
        <v>43988</v>
      </c>
      <c r="G61" s="46" t="s">
        <v>4</v>
      </c>
      <c r="H61" s="88">
        <v>102.61199999999999</v>
      </c>
      <c r="I61" s="88"/>
      <c r="J61" s="46">
        <v>51</v>
      </c>
      <c r="K61" s="87">
        <f t="shared" si="1"/>
        <v>1149.1854420320503</v>
      </c>
      <c r="L61" s="87"/>
      <c r="M61" s="6">
        <f>IF(J61="","",(K61/J61)/LOOKUP(RIGHT($D$2,3),定数!$A$6:$A$13,定数!$B$6:$B$13))</f>
        <v>0.22533047882981377</v>
      </c>
      <c r="N61" s="46"/>
      <c r="O61" s="8">
        <v>43993</v>
      </c>
      <c r="P61" s="88">
        <v>102.105</v>
      </c>
      <c r="Q61" s="88"/>
      <c r="R61" s="89">
        <f>IF(P61="","",T61*M61*LOOKUP(RIGHT($D$2,3),定数!$A$6:$A$13,定数!$B$6:$B$13))</f>
        <v>-1142.4255276671352</v>
      </c>
      <c r="S61" s="89"/>
      <c r="T61" s="90">
        <f t="shared" si="6"/>
        <v>-50.699999999999079</v>
      </c>
      <c r="U61" s="90"/>
      <c r="V61" t="str">
        <f t="shared" si="9"/>
        <v/>
      </c>
      <c r="W61">
        <f t="shared" si="3"/>
        <v>3</v>
      </c>
      <c r="X61" s="38">
        <f t="shared" si="7"/>
        <v>117241.17637655744</v>
      </c>
      <c r="Y61" s="39">
        <f t="shared" si="8"/>
        <v>1.9810720474968013E-2</v>
      </c>
      <c r="Z61" t="str">
        <f t="shared" si="4"/>
        <v/>
      </c>
      <c r="AA61">
        <f t="shared" si="5"/>
        <v>-1142.4255276671352</v>
      </c>
    </row>
    <row r="62" spans="2:27" x14ac:dyDescent="0.15">
      <c r="B62" s="46">
        <v>54</v>
      </c>
      <c r="C62" s="87">
        <f t="shared" si="0"/>
        <v>113776.1186755379</v>
      </c>
      <c r="D62" s="87"/>
      <c r="E62" s="46"/>
      <c r="F62" s="8">
        <v>44021</v>
      </c>
      <c r="G62" s="46" t="s">
        <v>3</v>
      </c>
      <c r="H62" s="88">
        <v>101.42700000000001</v>
      </c>
      <c r="I62" s="88"/>
      <c r="J62" s="46">
        <v>41</v>
      </c>
      <c r="K62" s="87">
        <f t="shared" si="1"/>
        <v>1137.761186755379</v>
      </c>
      <c r="L62" s="87"/>
      <c r="M62" s="6">
        <f>IF(J62="","",(K62/J62)/LOOKUP(RIGHT($D$2,3),定数!$A$6:$A$13,定数!$B$6:$B$13))</f>
        <v>0.2775027284769217</v>
      </c>
      <c r="N62" s="46"/>
      <c r="O62" s="8">
        <v>44036</v>
      </c>
      <c r="P62" s="88">
        <v>101.84</v>
      </c>
      <c r="Q62" s="88"/>
      <c r="R62" s="89">
        <f>IF(P62="","",T62*M62*LOOKUP(RIGHT($D$2,3),定数!$A$6:$A$13,定数!$B$6:$B$13))</f>
        <v>-1146.0862686096775</v>
      </c>
      <c r="S62" s="89"/>
      <c r="T62" s="90">
        <f t="shared" si="6"/>
        <v>-41.29999999999967</v>
      </c>
      <c r="U62" s="90"/>
      <c r="V62" t="str">
        <f t="shared" si="9"/>
        <v/>
      </c>
      <c r="W62">
        <f t="shared" si="3"/>
        <v>4</v>
      </c>
      <c r="X62" s="38">
        <f t="shared" si="7"/>
        <v>117241.17637655744</v>
      </c>
      <c r="Y62" s="39">
        <f t="shared" si="8"/>
        <v>2.955495507730499E-2</v>
      </c>
      <c r="Z62" t="str">
        <f t="shared" si="4"/>
        <v/>
      </c>
      <c r="AA62">
        <f t="shared" si="5"/>
        <v>-1146.0862686096775</v>
      </c>
    </row>
    <row r="63" spans="2:27" x14ac:dyDescent="0.15">
      <c r="B63" s="46">
        <v>55</v>
      </c>
      <c r="C63" s="87">
        <f t="shared" si="0"/>
        <v>112630.03240692822</v>
      </c>
      <c r="D63" s="87"/>
      <c r="E63" s="46"/>
      <c r="F63" s="8">
        <v>44162</v>
      </c>
      <c r="G63" s="46" t="s">
        <v>4</v>
      </c>
      <c r="H63" s="88">
        <v>117.88200000000001</v>
      </c>
      <c r="I63" s="88"/>
      <c r="J63" s="46">
        <v>66</v>
      </c>
      <c r="K63" s="87">
        <f t="shared" si="1"/>
        <v>1126.3003240692822</v>
      </c>
      <c r="L63" s="87"/>
      <c r="M63" s="6">
        <f>IF(J63="","",(K63/J63)/LOOKUP(RIGHT($D$2,3),定数!$A$6:$A$13,定数!$B$6:$B$13))</f>
        <v>0.17065156425292155</v>
      </c>
      <c r="N63" s="46"/>
      <c r="O63" s="8">
        <v>44163</v>
      </c>
      <c r="P63" s="88">
        <v>118.843</v>
      </c>
      <c r="Q63" s="88"/>
      <c r="R63" s="89">
        <f>IF(P63="","",T63*M63*LOOKUP(RIGHT($D$2,3),定数!$A$6:$A$13,定数!$B$6:$B$13))</f>
        <v>1639.9615324705735</v>
      </c>
      <c r="S63" s="89"/>
      <c r="T63" s="90">
        <f t="shared" si="6"/>
        <v>96.099999999999852</v>
      </c>
      <c r="U63" s="90"/>
      <c r="V63" t="str">
        <f t="shared" si="9"/>
        <v/>
      </c>
      <c r="W63">
        <f t="shared" si="3"/>
        <v>0</v>
      </c>
      <c r="X63" s="38">
        <f t="shared" si="7"/>
        <v>117241.17637655744</v>
      </c>
      <c r="Y63" s="39">
        <f t="shared" si="8"/>
        <v>3.9330413700550571E-2</v>
      </c>
      <c r="Z63">
        <f t="shared" si="4"/>
        <v>1639.9615324705735</v>
      </c>
      <c r="AA63" t="str">
        <f t="shared" si="5"/>
        <v/>
      </c>
    </row>
    <row r="64" spans="2:27" x14ac:dyDescent="0.15">
      <c r="B64" s="46">
        <v>56</v>
      </c>
      <c r="C64" s="87">
        <f t="shared" si="0"/>
        <v>114269.99393939879</v>
      </c>
      <c r="D64" s="87"/>
      <c r="E64" s="46">
        <v>2015</v>
      </c>
      <c r="F64" s="8">
        <v>44014</v>
      </c>
      <c r="G64" s="46" t="s">
        <v>3</v>
      </c>
      <c r="H64" s="88">
        <v>122.93600000000001</v>
      </c>
      <c r="I64" s="88"/>
      <c r="J64" s="46">
        <v>77</v>
      </c>
      <c r="K64" s="87">
        <f t="shared" si="1"/>
        <v>1142.699939393988</v>
      </c>
      <c r="L64" s="87"/>
      <c r="M64" s="6">
        <f>IF(J64="","",(K64/J64)/LOOKUP(RIGHT($D$2,3),定数!$A$6:$A$13,定数!$B$6:$B$13))</f>
        <v>0.14840258953168675</v>
      </c>
      <c r="N64" s="46">
        <v>2015</v>
      </c>
      <c r="O64" s="8">
        <v>44020</v>
      </c>
      <c r="P64" s="88">
        <v>121.8</v>
      </c>
      <c r="Q64" s="88"/>
      <c r="R64" s="89">
        <f>IF(P64="","",T64*M64*LOOKUP(RIGHT($D$2,3),定数!$A$6:$A$13,定数!$B$6:$B$13))</f>
        <v>1685.853417079976</v>
      </c>
      <c r="S64" s="89"/>
      <c r="T64" s="90">
        <f t="shared" si="6"/>
        <v>113.60000000000099</v>
      </c>
      <c r="U64" s="90"/>
      <c r="V64" t="str">
        <f t="shared" si="9"/>
        <v/>
      </c>
      <c r="W64">
        <f t="shared" si="3"/>
        <v>0</v>
      </c>
      <c r="X64" s="38">
        <f t="shared" si="7"/>
        <v>117241.17637655744</v>
      </c>
      <c r="Y64" s="39">
        <f t="shared" si="8"/>
        <v>2.5342482300038993E-2</v>
      </c>
      <c r="Z64">
        <f t="shared" si="4"/>
        <v>1685.853417079976</v>
      </c>
      <c r="AA64" t="str">
        <f t="shared" si="5"/>
        <v/>
      </c>
    </row>
    <row r="65" spans="2:27" x14ac:dyDescent="0.15">
      <c r="B65" s="46">
        <v>57</v>
      </c>
      <c r="C65" s="87">
        <f t="shared" si="0"/>
        <v>115955.84735647877</v>
      </c>
      <c r="D65" s="87"/>
      <c r="E65" s="46"/>
      <c r="F65" s="8">
        <v>44133</v>
      </c>
      <c r="G65" s="46" t="s">
        <v>4</v>
      </c>
      <c r="H65" s="88">
        <v>121.185</v>
      </c>
      <c r="I65" s="88"/>
      <c r="J65" s="46">
        <v>61</v>
      </c>
      <c r="K65" s="87">
        <f t="shared" si="1"/>
        <v>1159.5584735647878</v>
      </c>
      <c r="L65" s="87"/>
      <c r="M65" s="6">
        <f>IF(J65="","",(K65/J65)/LOOKUP(RIGHT($D$2,3),定数!$A$6:$A$13,定数!$B$6:$B$13))</f>
        <v>0.19009155304340783</v>
      </c>
      <c r="N65" s="46"/>
      <c r="O65" s="8">
        <v>44134</v>
      </c>
      <c r="P65" s="88">
        <v>120.57899999999999</v>
      </c>
      <c r="Q65" s="88"/>
      <c r="R65" s="89">
        <f>IF(P65="","",T65*M65*LOOKUP(RIGHT($D$2,3),定数!$A$6:$A$13,定数!$B$6:$B$13))</f>
        <v>-1151.9548114430681</v>
      </c>
      <c r="S65" s="89"/>
      <c r="T65" s="90">
        <f t="shared" si="6"/>
        <v>-60.600000000000875</v>
      </c>
      <c r="U65" s="90"/>
      <c r="V65" t="str">
        <f t="shared" si="9"/>
        <v/>
      </c>
      <c r="W65">
        <f t="shared" si="3"/>
        <v>1</v>
      </c>
      <c r="X65" s="38">
        <f t="shared" si="7"/>
        <v>117241.17637655744</v>
      </c>
      <c r="Y65" s="39">
        <f t="shared" si="8"/>
        <v>1.0963119441504299E-2</v>
      </c>
      <c r="Z65" t="str">
        <f t="shared" si="4"/>
        <v/>
      </c>
      <c r="AA65">
        <f t="shared" si="5"/>
        <v>-1151.9548114430681</v>
      </c>
    </row>
    <row r="66" spans="2:27" x14ac:dyDescent="0.15">
      <c r="B66" s="46">
        <v>58</v>
      </c>
      <c r="C66" s="87">
        <f t="shared" si="0"/>
        <v>114803.89254503571</v>
      </c>
      <c r="D66" s="87"/>
      <c r="E66" s="46">
        <v>2016</v>
      </c>
      <c r="F66" s="8">
        <v>44173</v>
      </c>
      <c r="G66" s="46" t="s">
        <v>4</v>
      </c>
      <c r="H66" s="88">
        <v>114.378</v>
      </c>
      <c r="I66" s="88"/>
      <c r="J66" s="46">
        <v>126</v>
      </c>
      <c r="K66" s="87">
        <f t="shared" si="1"/>
        <v>1148.0389254503571</v>
      </c>
      <c r="L66" s="87"/>
      <c r="M66" s="6">
        <f>IF(J66="","",(K66/J66)/LOOKUP(RIGHT($D$2,3),定数!$A$6:$A$13,定数!$B$6:$B$13))</f>
        <v>9.1114200432568015E-2</v>
      </c>
      <c r="N66" s="46">
        <v>2016</v>
      </c>
      <c r="O66" s="8">
        <v>44174</v>
      </c>
      <c r="P66" s="88">
        <v>115.36799999999999</v>
      </c>
      <c r="Q66" s="88"/>
      <c r="R66" s="89">
        <f>IF(P66="","",T66*M66*LOOKUP(RIGHT($D$2,3),定数!$A$6:$A$13,定数!$B$6:$B$13))</f>
        <v>902.03058428241877</v>
      </c>
      <c r="S66" s="89"/>
      <c r="T66" s="90">
        <f t="shared" si="6"/>
        <v>98.999999999999488</v>
      </c>
      <c r="U66" s="90"/>
      <c r="V66" t="str">
        <f t="shared" si="9"/>
        <v/>
      </c>
      <c r="W66">
        <f t="shared" si="3"/>
        <v>0</v>
      </c>
      <c r="X66" s="38">
        <f t="shared" si="7"/>
        <v>117241.17637655744</v>
      </c>
      <c r="Y66" s="39">
        <f t="shared" si="8"/>
        <v>2.0788633369675735E-2</v>
      </c>
      <c r="Z66">
        <f t="shared" si="4"/>
        <v>902.03058428241877</v>
      </c>
      <c r="AA66" t="str">
        <f t="shared" si="5"/>
        <v/>
      </c>
    </row>
    <row r="67" spans="2:27" x14ac:dyDescent="0.15">
      <c r="B67" s="46">
        <v>59</v>
      </c>
      <c r="C67" s="87">
        <f t="shared" si="0"/>
        <v>115705.92312931812</v>
      </c>
      <c r="D67" s="87"/>
      <c r="E67" s="46">
        <v>2017</v>
      </c>
      <c r="F67" s="8">
        <v>43849</v>
      </c>
      <c r="G67" s="46" t="s">
        <v>3</v>
      </c>
      <c r="H67" s="88">
        <v>114.383</v>
      </c>
      <c r="I67" s="88"/>
      <c r="J67" s="46">
        <v>113</v>
      </c>
      <c r="K67" s="87">
        <f t="shared" si="1"/>
        <v>1157.0592312931813</v>
      </c>
      <c r="L67" s="87"/>
      <c r="M67" s="6">
        <f>IF(J67="","",(K67/J67)/LOOKUP(RIGHT($D$2,3),定数!$A$6:$A$13,定数!$B$6:$B$13))</f>
        <v>0.10239462223833462</v>
      </c>
      <c r="N67" s="46">
        <v>2017</v>
      </c>
      <c r="O67" s="8">
        <v>43854</v>
      </c>
      <c r="P67" s="88">
        <v>112.56100000000001</v>
      </c>
      <c r="Q67" s="88"/>
      <c r="R67" s="89">
        <f>IF(P67="","",T67*M67*LOOKUP(RIGHT($D$2,3),定数!$A$6:$A$13,定数!$B$6:$B$13))</f>
        <v>1865.630017182445</v>
      </c>
      <c r="S67" s="89"/>
      <c r="T67" s="90">
        <f t="shared" si="6"/>
        <v>182.19999999999885</v>
      </c>
      <c r="U67" s="90"/>
      <c r="V67" t="str">
        <f t="shared" si="9"/>
        <v/>
      </c>
      <c r="W67">
        <f t="shared" si="3"/>
        <v>0</v>
      </c>
      <c r="X67" s="38">
        <f t="shared" si="7"/>
        <v>117241.17637655744</v>
      </c>
      <c r="Y67" s="39">
        <f t="shared" si="8"/>
        <v>1.3094829774723205E-2</v>
      </c>
      <c r="Z67">
        <f t="shared" si="4"/>
        <v>1865.630017182445</v>
      </c>
      <c r="AA67" t="str">
        <f t="shared" si="5"/>
        <v/>
      </c>
    </row>
    <row r="68" spans="2:27" x14ac:dyDescent="0.15">
      <c r="B68" s="46">
        <v>60</v>
      </c>
      <c r="C68" s="87">
        <f t="shared" si="0"/>
        <v>117571.55314650056</v>
      </c>
      <c r="D68" s="87"/>
      <c r="E68" s="46"/>
      <c r="F68" s="8">
        <v>43864</v>
      </c>
      <c r="G68" s="46" t="s">
        <v>3</v>
      </c>
      <c r="H68" s="88">
        <v>112.297</v>
      </c>
      <c r="I68" s="88"/>
      <c r="J68" s="46">
        <v>117</v>
      </c>
      <c r="K68" s="87">
        <f t="shared" si="1"/>
        <v>1175.7155314650056</v>
      </c>
      <c r="L68" s="87"/>
      <c r="M68" s="6">
        <f>IF(J68="","",(K68/J68)/LOOKUP(RIGHT($D$2,3),定数!$A$6:$A$13,定数!$B$6:$B$13))</f>
        <v>0.10048850696282098</v>
      </c>
      <c r="N68" s="46"/>
      <c r="O68" s="8">
        <v>43871</v>
      </c>
      <c r="P68" s="88">
        <v>113.468</v>
      </c>
      <c r="Q68" s="88"/>
      <c r="R68" s="89">
        <f>IF(P68="","",T68*M68*LOOKUP(RIGHT($D$2,3),定数!$A$6:$A$13,定数!$B$6:$B$13))</f>
        <v>-1176.7204165346402</v>
      </c>
      <c r="S68" s="89"/>
      <c r="T68" s="90">
        <f t="shared" si="6"/>
        <v>-117.10000000000065</v>
      </c>
      <c r="U68" s="90"/>
      <c r="V68" t="str">
        <f t="shared" si="9"/>
        <v/>
      </c>
      <c r="W68">
        <f t="shared" si="3"/>
        <v>1</v>
      </c>
      <c r="X68" s="38">
        <f t="shared" si="7"/>
        <v>117571.55314650056</v>
      </c>
      <c r="Y68" s="39">
        <f t="shared" si="8"/>
        <v>0</v>
      </c>
      <c r="Z68" t="str">
        <f t="shared" si="4"/>
        <v/>
      </c>
      <c r="AA68">
        <f t="shared" si="5"/>
        <v>-1176.7204165346402</v>
      </c>
    </row>
    <row r="69" spans="2:27" x14ac:dyDescent="0.15">
      <c r="B69" s="46">
        <v>61</v>
      </c>
      <c r="C69" s="87">
        <f t="shared" si="0"/>
        <v>116394.83272996593</v>
      </c>
      <c r="D69" s="87"/>
      <c r="E69" s="46"/>
      <c r="F69" s="8">
        <v>43926</v>
      </c>
      <c r="G69" s="46" t="s">
        <v>3</v>
      </c>
      <c r="H69" s="88">
        <v>110.51900000000001</v>
      </c>
      <c r="I69" s="88"/>
      <c r="J69" s="46">
        <v>93</v>
      </c>
      <c r="K69" s="87">
        <f t="shared" si="1"/>
        <v>1163.9483272996592</v>
      </c>
      <c r="L69" s="87"/>
      <c r="M69" s="6">
        <f>IF(J69="","",(K69/J69)/LOOKUP(RIGHT($D$2,3),定数!$A$6:$A$13,定数!$B$6:$B$13))</f>
        <v>0.12515573411824293</v>
      </c>
      <c r="N69" s="46"/>
      <c r="O69" s="8">
        <v>43931</v>
      </c>
      <c r="P69" s="88">
        <v>111.44799999999999</v>
      </c>
      <c r="Q69" s="88"/>
      <c r="R69" s="89">
        <f>IF(P69="","",T69*M69*LOOKUP(RIGHT($D$2,3),定数!$A$6:$A$13,定数!$B$6:$B$13))</f>
        <v>-1162.6967699584616</v>
      </c>
      <c r="S69" s="89"/>
      <c r="T69" s="90">
        <f t="shared" si="6"/>
        <v>-92.899999999998784</v>
      </c>
      <c r="U69" s="90"/>
      <c r="V69" t="str">
        <f t="shared" si="9"/>
        <v/>
      </c>
      <c r="W69">
        <f t="shared" si="3"/>
        <v>2</v>
      </c>
      <c r="X69" s="38">
        <f t="shared" si="7"/>
        <v>117571.55314650056</v>
      </c>
      <c r="Y69" s="39">
        <f t="shared" si="8"/>
        <v>1.0008547008547031E-2</v>
      </c>
      <c r="Z69" t="str">
        <f t="shared" si="4"/>
        <v/>
      </c>
      <c r="AA69">
        <f t="shared" si="5"/>
        <v>-1162.6967699584616</v>
      </c>
    </row>
    <row r="70" spans="2:27" x14ac:dyDescent="0.15">
      <c r="B70" s="46">
        <v>62</v>
      </c>
      <c r="C70" s="87">
        <f t="shared" si="0"/>
        <v>115232.13596000746</v>
      </c>
      <c r="D70" s="87"/>
      <c r="E70" s="46"/>
      <c r="F70" s="8">
        <v>43931</v>
      </c>
      <c r="G70" s="46" t="s">
        <v>3</v>
      </c>
      <c r="H70" s="88">
        <v>110.789</v>
      </c>
      <c r="I70" s="88"/>
      <c r="J70" s="46">
        <v>78</v>
      </c>
      <c r="K70" s="87">
        <f t="shared" si="1"/>
        <v>1152.3213596000746</v>
      </c>
      <c r="L70" s="87"/>
      <c r="M70" s="6">
        <f>IF(J70="","",(K70/J70)/LOOKUP(RIGHT($D$2,3),定数!$A$6:$A$13,定数!$B$6:$B$13))</f>
        <v>0.14773350764103521</v>
      </c>
      <c r="N70" s="46"/>
      <c r="O70" s="8">
        <v>43931</v>
      </c>
      <c r="P70" s="88">
        <v>109.96299999999999</v>
      </c>
      <c r="Q70" s="88"/>
      <c r="R70" s="89">
        <f>IF(P70="","",T70*M70*LOOKUP(RIGHT($D$2,3),定数!$A$6:$A$13,定数!$B$6:$B$13))</f>
        <v>1220.2787731149622</v>
      </c>
      <c r="S70" s="89"/>
      <c r="T70" s="90">
        <f t="shared" si="6"/>
        <v>82.600000000000762</v>
      </c>
      <c r="U70" s="90"/>
      <c r="V70" t="str">
        <f t="shared" si="9"/>
        <v/>
      </c>
      <c r="W70">
        <f t="shared" si="3"/>
        <v>0</v>
      </c>
      <c r="X70" s="38">
        <f t="shared" si="7"/>
        <v>117571.55314650056</v>
      </c>
      <c r="Y70" s="39">
        <f t="shared" si="8"/>
        <v>1.9897816469074403E-2</v>
      </c>
      <c r="Z70">
        <f t="shared" si="4"/>
        <v>1220.2787731149622</v>
      </c>
      <c r="AA70" t="str">
        <f t="shared" si="5"/>
        <v/>
      </c>
    </row>
    <row r="71" spans="2:27" x14ac:dyDescent="0.15">
      <c r="B71" s="46">
        <v>63</v>
      </c>
      <c r="C71" s="87">
        <f t="shared" si="0"/>
        <v>116452.41473312242</v>
      </c>
      <c r="D71" s="87"/>
      <c r="E71" s="46"/>
      <c r="F71" s="8">
        <v>44050</v>
      </c>
      <c r="G71" s="46" t="s">
        <v>3</v>
      </c>
      <c r="H71" s="88">
        <v>110.628</v>
      </c>
      <c r="I71" s="88"/>
      <c r="J71" s="46">
        <v>28</v>
      </c>
      <c r="K71" s="87">
        <f t="shared" si="1"/>
        <v>1164.5241473312242</v>
      </c>
      <c r="L71" s="87"/>
      <c r="M71" s="6">
        <f>IF(J71="","",(K71/J71)/LOOKUP(RIGHT($D$2,3),定数!$A$6:$A$13,定数!$B$6:$B$13))</f>
        <v>0.41590148118972292</v>
      </c>
      <c r="N71" s="46"/>
      <c r="O71" s="8">
        <v>44051</v>
      </c>
      <c r="P71" s="88">
        <v>110.227</v>
      </c>
      <c r="Q71" s="88"/>
      <c r="R71" s="89">
        <f>IF(P71="","",T71*M71*LOOKUP(RIGHT($D$2,3),定数!$A$6:$A$13,定数!$B$6:$B$13))</f>
        <v>1667.7649395707731</v>
      </c>
      <c r="S71" s="89"/>
      <c r="T71" s="90">
        <f t="shared" si="6"/>
        <v>40.099999999999625</v>
      </c>
      <c r="U71" s="90"/>
      <c r="V71" t="str">
        <f t="shared" si="9"/>
        <v/>
      </c>
      <c r="W71">
        <f t="shared" si="3"/>
        <v>0</v>
      </c>
      <c r="X71" s="38">
        <f t="shared" si="7"/>
        <v>117571.55314650056</v>
      </c>
      <c r="Y71" s="39">
        <f t="shared" si="8"/>
        <v>9.5187856537340965E-3</v>
      </c>
      <c r="Z71">
        <f t="shared" si="4"/>
        <v>1667.7649395707731</v>
      </c>
      <c r="AA71" t="str">
        <f t="shared" si="5"/>
        <v/>
      </c>
    </row>
    <row r="72" spans="2:27" x14ac:dyDescent="0.15">
      <c r="B72" s="46">
        <v>64</v>
      </c>
      <c r="C72" s="87">
        <f t="shared" si="0"/>
        <v>118120.17967269319</v>
      </c>
      <c r="D72" s="87"/>
      <c r="E72" s="46"/>
      <c r="F72" s="8">
        <v>44109</v>
      </c>
      <c r="G72" s="46" t="s">
        <v>4</v>
      </c>
      <c r="H72" s="88">
        <v>112.923</v>
      </c>
      <c r="I72" s="88"/>
      <c r="J72" s="46">
        <v>52</v>
      </c>
      <c r="K72" s="87">
        <f t="shared" si="1"/>
        <v>1181.2017967269319</v>
      </c>
      <c r="L72" s="87"/>
      <c r="M72" s="6">
        <f>IF(J72="","",(K72/J72)/LOOKUP(RIGHT($D$2,3),定数!$A$6:$A$13,定数!$B$6:$B$13))</f>
        <v>0.22715419167825612</v>
      </c>
      <c r="N72" s="46"/>
      <c r="O72" s="8">
        <v>44113</v>
      </c>
      <c r="P72" s="88">
        <v>112.405</v>
      </c>
      <c r="Q72" s="88"/>
      <c r="R72" s="89">
        <f>IF(P72="","",T72*M72*LOOKUP(RIGHT($D$2,3),定数!$A$6:$A$13,定数!$B$6:$B$13))</f>
        <v>-1176.6587128933684</v>
      </c>
      <c r="S72" s="89"/>
      <c r="T72" s="90">
        <f t="shared" si="6"/>
        <v>-51.800000000000068</v>
      </c>
      <c r="U72" s="90"/>
      <c r="V72" t="str">
        <f t="shared" si="9"/>
        <v/>
      </c>
      <c r="W72">
        <f t="shared" si="3"/>
        <v>1</v>
      </c>
      <c r="X72" s="38">
        <f t="shared" si="7"/>
        <v>118120.17967269319</v>
      </c>
      <c r="Y72" s="39">
        <f t="shared" si="8"/>
        <v>0</v>
      </c>
      <c r="Z72" t="str">
        <f t="shared" si="4"/>
        <v/>
      </c>
      <c r="AA72">
        <f t="shared" si="5"/>
        <v>-1176.6587128933684</v>
      </c>
    </row>
    <row r="73" spans="2:27" x14ac:dyDescent="0.15">
      <c r="B73" s="46">
        <v>65</v>
      </c>
      <c r="C73" s="87">
        <f t="shared" si="0"/>
        <v>116943.52095979982</v>
      </c>
      <c r="D73" s="87"/>
      <c r="E73" s="46"/>
      <c r="F73" s="8">
        <v>44143</v>
      </c>
      <c r="G73" s="46" t="s">
        <v>4</v>
      </c>
      <c r="H73" s="88">
        <v>114.21899999999999</v>
      </c>
      <c r="I73" s="88"/>
      <c r="J73" s="46">
        <v>69</v>
      </c>
      <c r="K73" s="87">
        <f t="shared" si="1"/>
        <v>1169.4352095979982</v>
      </c>
      <c r="L73" s="87"/>
      <c r="M73" s="6">
        <f>IF(J73="","",(K73/J73)/LOOKUP(RIGHT($D$2,3),定数!$A$6:$A$13,定数!$B$6:$B$13))</f>
        <v>0.16948336370985481</v>
      </c>
      <c r="N73" s="46"/>
      <c r="O73" s="8">
        <v>44143</v>
      </c>
      <c r="P73" s="88">
        <v>113.52800000000001</v>
      </c>
      <c r="Q73" s="88"/>
      <c r="R73" s="89">
        <f>IF(P73="","",T73*M73*LOOKUP(RIGHT($D$2,3),定数!$A$6:$A$13,定数!$B$6:$B$13))</f>
        <v>-1171.130043235077</v>
      </c>
      <c r="S73" s="89"/>
      <c r="T73" s="90">
        <f t="shared" si="6"/>
        <v>-69.099999999998829</v>
      </c>
      <c r="U73" s="90"/>
      <c r="V73" t="str">
        <f t="shared" si="9"/>
        <v/>
      </c>
      <c r="W73">
        <f t="shared" si="3"/>
        <v>2</v>
      </c>
      <c r="X73" s="38">
        <f t="shared" si="7"/>
        <v>118120.17967269319</v>
      </c>
      <c r="Y73" s="39">
        <f t="shared" si="8"/>
        <v>9.9615384615385771E-3</v>
      </c>
      <c r="Z73" t="str">
        <f t="shared" si="4"/>
        <v/>
      </c>
      <c r="AA73">
        <f t="shared" si="5"/>
        <v>-1171.130043235077</v>
      </c>
    </row>
    <row r="74" spans="2:27" x14ac:dyDescent="0.15">
      <c r="B74" s="46">
        <v>66</v>
      </c>
      <c r="C74" s="87">
        <f t="shared" ref="C74:C108" si="10">IF(R73="","",C73+R73)</f>
        <v>115772.39091656473</v>
      </c>
      <c r="D74" s="87"/>
      <c r="E74" s="46"/>
      <c r="F74" s="8">
        <v>44143</v>
      </c>
      <c r="G74" s="46" t="s">
        <v>4</v>
      </c>
      <c r="H74" s="88">
        <v>114.02500000000001</v>
      </c>
      <c r="I74" s="88"/>
      <c r="J74" s="46">
        <v>64</v>
      </c>
      <c r="K74" s="87">
        <f t="shared" ref="K74:K108" si="11">IF(J74="","",C74*0.01)</f>
        <v>1157.7239091656475</v>
      </c>
      <c r="L74" s="87"/>
      <c r="M74" s="6">
        <f>IF(J74="","",(K74/J74)/LOOKUP(RIGHT($D$2,3),定数!$A$6:$A$13,定数!$B$6:$B$13))</f>
        <v>0.18089436080713242</v>
      </c>
      <c r="N74" s="46"/>
      <c r="O74" s="8">
        <v>44144</v>
      </c>
      <c r="P74" s="88">
        <v>113.386</v>
      </c>
      <c r="Q74" s="88"/>
      <c r="R74" s="89">
        <f>IF(P74="","",T74*M74*LOOKUP(RIGHT($D$2,3),定数!$A$6:$A$13,定数!$B$6:$B$13))</f>
        <v>-1155.9149655575943</v>
      </c>
      <c r="S74" s="89"/>
      <c r="T74" s="90">
        <f t="shared" si="6"/>
        <v>-63.900000000001</v>
      </c>
      <c r="U74" s="90"/>
      <c r="V74" t="str">
        <f t="shared" si="9"/>
        <v/>
      </c>
      <c r="W74">
        <f t="shared" si="9"/>
        <v>3</v>
      </c>
      <c r="X74" s="38">
        <f t="shared" si="7"/>
        <v>118120.17967269319</v>
      </c>
      <c r="Y74" s="39">
        <f t="shared" si="8"/>
        <v>1.9876271460423589E-2</v>
      </c>
      <c r="Z74" t="str">
        <f t="shared" ref="Z74:Z108" si="12">IF(R74&gt;0,R74,"")</f>
        <v/>
      </c>
      <c r="AA74">
        <f t="shared" ref="AA74:AA108" si="13">IF(R74&lt;0,R74,"")</f>
        <v>-1155.9149655575943</v>
      </c>
    </row>
    <row r="75" spans="2:27" x14ac:dyDescent="0.15">
      <c r="B75" s="46">
        <v>67</v>
      </c>
      <c r="C75" s="87">
        <f t="shared" si="10"/>
        <v>114616.47595100715</v>
      </c>
      <c r="D75" s="87"/>
      <c r="E75" s="46">
        <v>2018</v>
      </c>
      <c r="F75" s="8">
        <v>44176</v>
      </c>
      <c r="G75" s="46" t="s">
        <v>4</v>
      </c>
      <c r="H75" s="88">
        <v>113.468</v>
      </c>
      <c r="I75" s="88"/>
      <c r="J75" s="46">
        <v>47</v>
      </c>
      <c r="K75" s="87">
        <f t="shared" si="11"/>
        <v>1146.1647595100715</v>
      </c>
      <c r="L75" s="87"/>
      <c r="M75" s="6">
        <f>IF(J75="","",(K75/J75)/LOOKUP(RIGHT($D$2,3),定数!$A$6:$A$13,定数!$B$6:$B$13))</f>
        <v>0.24386484244895137</v>
      </c>
      <c r="N75" s="46"/>
      <c r="O75" s="8">
        <v>44182</v>
      </c>
      <c r="P75" s="88">
        <v>113.001</v>
      </c>
      <c r="Q75" s="88"/>
      <c r="R75" s="89">
        <f>IF(P75="","",T75*M75*LOOKUP(RIGHT($D$2,3),定数!$A$6:$A$13,定数!$B$6:$B$13))</f>
        <v>-1138.8488142365998</v>
      </c>
      <c r="S75" s="89"/>
      <c r="T75" s="90">
        <f t="shared" si="6"/>
        <v>-46.699999999999875</v>
      </c>
      <c r="U75" s="90"/>
      <c r="V75" t="str">
        <f t="shared" ref="V75:W90" si="14">IF(S75&lt;&gt;"",IF(S75&lt;0,1+V74,0),"")</f>
        <v/>
      </c>
      <c r="W75">
        <f t="shared" si="14"/>
        <v>4</v>
      </c>
      <c r="X75" s="38">
        <f t="shared" si="7"/>
        <v>118120.17967269319</v>
      </c>
      <c r="Y75" s="39">
        <f t="shared" si="8"/>
        <v>2.9662194312561008E-2</v>
      </c>
      <c r="Z75" t="str">
        <f t="shared" si="12"/>
        <v/>
      </c>
      <c r="AA75">
        <f t="shared" si="13"/>
        <v>-1138.8488142365998</v>
      </c>
    </row>
    <row r="76" spans="2:27" x14ac:dyDescent="0.15">
      <c r="B76" s="46">
        <v>68</v>
      </c>
      <c r="C76" s="87">
        <f t="shared" si="10"/>
        <v>113477.62713677055</v>
      </c>
      <c r="D76" s="87"/>
      <c r="E76" s="46">
        <v>2019</v>
      </c>
      <c r="F76" s="8">
        <v>43909</v>
      </c>
      <c r="G76" s="46" t="s">
        <v>4</v>
      </c>
      <c r="H76" s="88">
        <v>111.479</v>
      </c>
      <c r="I76" s="88"/>
      <c r="J76" s="46">
        <v>33</v>
      </c>
      <c r="K76" s="87">
        <f t="shared" si="11"/>
        <v>1134.7762713677055</v>
      </c>
      <c r="L76" s="87"/>
      <c r="M76" s="6">
        <f>IF(J76="","",(K76/J76)/LOOKUP(RIGHT($D$2,3),定数!$A$6:$A$13,定数!$B$6:$B$13))</f>
        <v>0.34387159738415318</v>
      </c>
      <c r="N76" s="46">
        <v>2019</v>
      </c>
      <c r="O76" s="8">
        <v>43910</v>
      </c>
      <c r="P76" s="88">
        <v>111.15</v>
      </c>
      <c r="Q76" s="88"/>
      <c r="R76" s="89">
        <f>IF(P76="","",T76*M76*LOOKUP(RIGHT($D$2,3),定数!$A$6:$A$13,定数!$B$6:$B$13))</f>
        <v>-1131.3375553938417</v>
      </c>
      <c r="S76" s="89"/>
      <c r="T76" s="90">
        <f t="shared" ref="T76:T108" si="15">IF(P76="","",IF(G76="買",(P76-H76),(H76-P76))*IF(RIGHT($D$2,3)="JPY",100,10000))</f>
        <v>-32.899999999999352</v>
      </c>
      <c r="U76" s="90"/>
      <c r="V76" t="str">
        <f t="shared" si="14"/>
        <v/>
      </c>
      <c r="W76">
        <f t="shared" si="14"/>
        <v>5</v>
      </c>
      <c r="X76" s="38">
        <f t="shared" ref="X76:X108" si="16">IF(C76&lt;&gt;"",MAX(X75,C76),"")</f>
        <v>118120.17967269319</v>
      </c>
      <c r="Y76" s="39">
        <f t="shared" ref="Y76:Y108" si="17">IF(X76&lt;&gt;"",1-(C76/X76),"")</f>
        <v>3.9303635913753188E-2</v>
      </c>
      <c r="Z76" t="str">
        <f t="shared" si="12"/>
        <v/>
      </c>
      <c r="AA76">
        <f t="shared" si="13"/>
        <v>-1131.3375553938417</v>
      </c>
    </row>
    <row r="77" spans="2:27" x14ac:dyDescent="0.15">
      <c r="B77" s="46">
        <v>69</v>
      </c>
      <c r="C77" s="87">
        <f t="shared" si="10"/>
        <v>112346.28958137671</v>
      </c>
      <c r="D77" s="87"/>
      <c r="E77" s="46"/>
      <c r="F77" s="8">
        <v>43981</v>
      </c>
      <c r="G77" s="46" t="s">
        <v>3</v>
      </c>
      <c r="H77" s="88">
        <v>109.46599999999999</v>
      </c>
      <c r="I77" s="88"/>
      <c r="J77" s="46">
        <v>46</v>
      </c>
      <c r="K77" s="87">
        <f t="shared" si="11"/>
        <v>1123.4628958137671</v>
      </c>
      <c r="L77" s="87"/>
      <c r="M77" s="6">
        <f>IF(J77="","",(K77/J77)/LOOKUP(RIGHT($D$2,3),定数!$A$6:$A$13,定数!$B$6:$B$13))</f>
        <v>0.24423106430734065</v>
      </c>
      <c r="N77" s="46"/>
      <c r="O77" s="8">
        <v>43982</v>
      </c>
      <c r="P77" s="88">
        <v>108.788</v>
      </c>
      <c r="Q77" s="88"/>
      <c r="R77" s="89">
        <f>IF(P77="","",T77*M77*LOOKUP(RIGHT($D$2,3),定数!$A$6:$A$13,定数!$B$6:$B$13))</f>
        <v>1655.886616003763</v>
      </c>
      <c r="S77" s="89"/>
      <c r="T77" s="90">
        <f t="shared" si="15"/>
        <v>67.799999999999727</v>
      </c>
      <c r="U77" s="90"/>
      <c r="V77" t="str">
        <f t="shared" si="14"/>
        <v/>
      </c>
      <c r="W77">
        <f t="shared" si="14"/>
        <v>0</v>
      </c>
      <c r="X77" s="38">
        <f t="shared" si="16"/>
        <v>118120.17967269319</v>
      </c>
      <c r="Y77" s="39">
        <f t="shared" si="17"/>
        <v>4.8881487543582569E-2</v>
      </c>
      <c r="Z77">
        <f t="shared" si="12"/>
        <v>1655.886616003763</v>
      </c>
      <c r="AA77" t="str">
        <f t="shared" si="13"/>
        <v/>
      </c>
    </row>
    <row r="78" spans="2:27" x14ac:dyDescent="0.15">
      <c r="B78" s="46">
        <v>70</v>
      </c>
      <c r="C78" s="87">
        <f t="shared" si="10"/>
        <v>114002.17619738047</v>
      </c>
      <c r="D78" s="87"/>
      <c r="E78" s="46"/>
      <c r="F78" s="8">
        <v>43993</v>
      </c>
      <c r="G78" s="46" t="s">
        <v>3</v>
      </c>
      <c r="H78" s="88">
        <v>108.333</v>
      </c>
      <c r="I78" s="88"/>
      <c r="J78" s="46">
        <v>46</v>
      </c>
      <c r="K78" s="87">
        <f t="shared" si="11"/>
        <v>1140.0217619738048</v>
      </c>
      <c r="L78" s="87"/>
      <c r="M78" s="6">
        <f>IF(J78="","",(K78/J78)/LOOKUP(RIGHT($D$2,3),定数!$A$6:$A$13,定数!$B$6:$B$13))</f>
        <v>0.24783081782039237</v>
      </c>
      <c r="N78" s="46"/>
      <c r="O78" s="8">
        <v>44002</v>
      </c>
      <c r="P78" s="88">
        <v>107.66800000000001</v>
      </c>
      <c r="Q78" s="88"/>
      <c r="R78" s="89">
        <f>IF(P78="","",T78*M78*LOOKUP(RIGHT($D$2,3),定数!$A$6:$A$13,定数!$B$6:$B$13))</f>
        <v>1648.0749385055894</v>
      </c>
      <c r="S78" s="89"/>
      <c r="T78" s="90">
        <f t="shared" si="15"/>
        <v>66.499999999999204</v>
      </c>
      <c r="U78" s="90"/>
      <c r="V78" t="str">
        <f t="shared" si="14"/>
        <v/>
      </c>
      <c r="W78">
        <f t="shared" si="14"/>
        <v>0</v>
      </c>
      <c r="X78" s="38">
        <f t="shared" si="16"/>
        <v>118120.17967269319</v>
      </c>
      <c r="Y78" s="39">
        <f t="shared" si="17"/>
        <v>3.4862827729551071E-2</v>
      </c>
      <c r="Z78">
        <f t="shared" si="12"/>
        <v>1648.0749385055894</v>
      </c>
      <c r="AA78" t="str">
        <f t="shared" si="13"/>
        <v/>
      </c>
    </row>
    <row r="79" spans="2:27" x14ac:dyDescent="0.15">
      <c r="B79" s="46">
        <v>71</v>
      </c>
      <c r="C79" s="87">
        <f t="shared" si="10"/>
        <v>115650.25113588605</v>
      </c>
      <c r="D79" s="87"/>
      <c r="E79" s="46"/>
      <c r="F79" s="8">
        <v>44009</v>
      </c>
      <c r="G79" s="46" t="s">
        <v>3</v>
      </c>
      <c r="H79" s="88">
        <v>107.63200000000001</v>
      </c>
      <c r="I79" s="88"/>
      <c r="J79" s="46">
        <v>52</v>
      </c>
      <c r="K79" s="87">
        <f t="shared" si="11"/>
        <v>1156.5025113588606</v>
      </c>
      <c r="L79" s="87"/>
      <c r="M79" s="6">
        <f>IF(J79="","",(K79/J79)/LOOKUP(RIGHT($D$2,3),定数!$A$6:$A$13,定数!$B$6:$B$13))</f>
        <v>0.22240432910747321</v>
      </c>
      <c r="N79" s="46"/>
      <c r="O79" s="8">
        <v>44013</v>
      </c>
      <c r="P79" s="88">
        <v>108.15300000000001</v>
      </c>
      <c r="Q79" s="88"/>
      <c r="R79" s="89">
        <f>IF(P79="","",T79*M79*LOOKUP(RIGHT($D$2,3),定数!$A$6:$A$13,定数!$B$6:$B$13))</f>
        <v>-1158.7265546499373</v>
      </c>
      <c r="S79" s="89"/>
      <c r="T79" s="90">
        <f t="shared" si="15"/>
        <v>-52.10000000000008</v>
      </c>
      <c r="U79" s="90"/>
      <c r="V79" t="str">
        <f t="shared" si="14"/>
        <v/>
      </c>
      <c r="W79">
        <f t="shared" si="14"/>
        <v>1</v>
      </c>
      <c r="X79" s="38">
        <f t="shared" si="16"/>
        <v>118120.17967269319</v>
      </c>
      <c r="Y79" s="39">
        <f t="shared" si="17"/>
        <v>2.0910301217380689E-2</v>
      </c>
      <c r="Z79" t="str">
        <f t="shared" si="12"/>
        <v/>
      </c>
      <c r="AA79">
        <f t="shared" si="13"/>
        <v>-1158.7265546499373</v>
      </c>
    </row>
    <row r="80" spans="2:27" x14ac:dyDescent="0.15">
      <c r="B80" s="46">
        <v>72</v>
      </c>
      <c r="C80" s="87">
        <f t="shared" si="10"/>
        <v>114491.52458123611</v>
      </c>
      <c r="D80" s="87"/>
      <c r="E80" s="46"/>
      <c r="F80" s="8">
        <v>44023</v>
      </c>
      <c r="G80" s="46" t="s">
        <v>4</v>
      </c>
      <c r="H80" s="88">
        <v>108.533</v>
      </c>
      <c r="I80" s="88"/>
      <c r="J80" s="46">
        <v>68</v>
      </c>
      <c r="K80" s="87">
        <f t="shared" si="11"/>
        <v>1144.915245812361</v>
      </c>
      <c r="L80" s="87"/>
      <c r="M80" s="6">
        <f>IF(J80="","",(K80/J80)/LOOKUP(RIGHT($D$2,3),定数!$A$6:$A$13,定数!$B$6:$B$13))</f>
        <v>0.1683698890900531</v>
      </c>
      <c r="N80" s="46"/>
      <c r="O80" s="8">
        <v>44024</v>
      </c>
      <c r="P80" s="88">
        <v>107.851</v>
      </c>
      <c r="Q80" s="88"/>
      <c r="R80" s="89">
        <f>IF(P80="","",T80*M80*LOOKUP(RIGHT($D$2,3),定数!$A$6:$A$13,定数!$B$6:$B$13))</f>
        <v>-1148.2826435941656</v>
      </c>
      <c r="S80" s="89"/>
      <c r="T80" s="90">
        <f t="shared" si="15"/>
        <v>-68.200000000000216</v>
      </c>
      <c r="U80" s="90"/>
      <c r="V80" t="str">
        <f t="shared" si="14"/>
        <v/>
      </c>
      <c r="W80">
        <f t="shared" si="14"/>
        <v>2</v>
      </c>
      <c r="X80" s="38">
        <f t="shared" si="16"/>
        <v>118120.17967269319</v>
      </c>
      <c r="Y80" s="39">
        <f t="shared" si="17"/>
        <v>3.0720026853260474E-2</v>
      </c>
      <c r="Z80" t="str">
        <f t="shared" si="12"/>
        <v/>
      </c>
      <c r="AA80">
        <f t="shared" si="13"/>
        <v>-1148.2826435941656</v>
      </c>
    </row>
    <row r="81" spans="2:27" x14ac:dyDescent="0.15">
      <c r="B81" s="46">
        <v>73</v>
      </c>
      <c r="C81" s="87">
        <f t="shared" si="10"/>
        <v>113343.24193764194</v>
      </c>
      <c r="D81" s="87"/>
      <c r="E81" s="46">
        <v>2020</v>
      </c>
      <c r="F81" s="8">
        <v>43945</v>
      </c>
      <c r="G81" s="46" t="s">
        <v>3</v>
      </c>
      <c r="H81" s="88">
        <v>107.35299999999999</v>
      </c>
      <c r="I81" s="88"/>
      <c r="J81" s="46">
        <v>40</v>
      </c>
      <c r="K81" s="87">
        <f t="shared" si="11"/>
        <v>1133.4324193764194</v>
      </c>
      <c r="L81" s="87"/>
      <c r="M81" s="6">
        <f>IF(J81="","",(K81/J81)/LOOKUP(RIGHT($D$2,3),定数!$A$6:$A$13,定数!$B$6:$B$13))</f>
        <v>0.28335810484410484</v>
      </c>
      <c r="N81" s="46">
        <v>2020</v>
      </c>
      <c r="O81" s="8">
        <v>43949</v>
      </c>
      <c r="P81" s="88">
        <v>106.77800000000001</v>
      </c>
      <c r="Q81" s="88"/>
      <c r="R81" s="89">
        <f>IF(P81="","",T81*M81*LOOKUP(RIGHT($D$2,3),定数!$A$6:$A$13,定数!$B$6:$B$13))</f>
        <v>1629.3091028535705</v>
      </c>
      <c r="S81" s="89"/>
      <c r="T81" s="90">
        <f t="shared" si="15"/>
        <v>57.499999999998863</v>
      </c>
      <c r="U81" s="90"/>
      <c r="V81" t="str">
        <f t="shared" si="14"/>
        <v/>
      </c>
      <c r="W81">
        <f t="shared" si="14"/>
        <v>0</v>
      </c>
      <c r="X81" s="38">
        <f t="shared" si="16"/>
        <v>118120.17967269319</v>
      </c>
      <c r="Y81" s="39">
        <f t="shared" si="17"/>
        <v>4.0441334819232178E-2</v>
      </c>
      <c r="Z81">
        <f t="shared" si="12"/>
        <v>1629.3091028535705</v>
      </c>
      <c r="AA81" t="str">
        <f t="shared" si="13"/>
        <v/>
      </c>
    </row>
    <row r="82" spans="2:27" x14ac:dyDescent="0.15">
      <c r="B82" s="46">
        <v>74</v>
      </c>
      <c r="C82" s="87">
        <f t="shared" si="10"/>
        <v>114972.55104049551</v>
      </c>
      <c r="D82" s="87"/>
      <c r="E82" s="46"/>
      <c r="F82" s="8"/>
      <c r="G82" s="46"/>
      <c r="H82" s="88"/>
      <c r="I82" s="88"/>
      <c r="J82" s="46"/>
      <c r="K82" s="87" t="str">
        <f t="shared" si="11"/>
        <v/>
      </c>
      <c r="L82" s="87"/>
      <c r="M82" s="6" t="str">
        <f>IF(J82="","",(K82/J82)/LOOKUP(RIGHT($D$2,3),定数!$A$6:$A$13,定数!$B$6:$B$13))</f>
        <v/>
      </c>
      <c r="N82" s="46"/>
      <c r="O82" s="8"/>
      <c r="P82" s="88"/>
      <c r="Q82" s="88"/>
      <c r="R82" s="89" t="str">
        <f>IF(P82="","",T82*M82*LOOKUP(RIGHT($D$2,3),定数!$A$6:$A$13,定数!$B$6:$B$13))</f>
        <v/>
      </c>
      <c r="S82" s="89"/>
      <c r="T82" s="90" t="str">
        <f t="shared" si="15"/>
        <v/>
      </c>
      <c r="U82" s="90"/>
      <c r="V82" t="str">
        <f t="shared" si="14"/>
        <v/>
      </c>
      <c r="W82" t="str">
        <f t="shared" si="14"/>
        <v/>
      </c>
      <c r="X82" s="38">
        <f t="shared" si="16"/>
        <v>118120.17967269319</v>
      </c>
      <c r="Y82" s="39">
        <f t="shared" si="17"/>
        <v>2.6647679007258951E-2</v>
      </c>
      <c r="Z82" t="str">
        <f t="shared" si="12"/>
        <v/>
      </c>
      <c r="AA82" t="str">
        <f t="shared" si="13"/>
        <v/>
      </c>
    </row>
    <row r="83" spans="2:27" x14ac:dyDescent="0.15">
      <c r="B83" s="46">
        <v>75</v>
      </c>
      <c r="C83" s="87" t="str">
        <f t="shared" si="10"/>
        <v/>
      </c>
      <c r="D83" s="87"/>
      <c r="E83" s="46"/>
      <c r="F83" s="8"/>
      <c r="G83" s="46"/>
      <c r="H83" s="88"/>
      <c r="I83" s="88"/>
      <c r="J83" s="46"/>
      <c r="K83" s="87" t="str">
        <f t="shared" si="11"/>
        <v/>
      </c>
      <c r="L83" s="87"/>
      <c r="M83" s="6" t="str">
        <f>IF(J83="","",(K83/J83)/LOOKUP(RIGHT($D$2,3),定数!$A$6:$A$13,定数!$B$6:$B$13))</f>
        <v/>
      </c>
      <c r="N83" s="46"/>
      <c r="O83" s="8"/>
      <c r="P83" s="88"/>
      <c r="Q83" s="88"/>
      <c r="R83" s="89" t="str">
        <f>IF(P83="","",T83*M83*LOOKUP(RIGHT($D$2,3),定数!$A$6:$A$13,定数!$B$6:$B$13))</f>
        <v/>
      </c>
      <c r="S83" s="89"/>
      <c r="T83" s="90" t="str">
        <f t="shared" si="15"/>
        <v/>
      </c>
      <c r="U83" s="90"/>
      <c r="V83" t="str">
        <f t="shared" si="14"/>
        <v/>
      </c>
      <c r="W83" t="str">
        <f t="shared" si="14"/>
        <v/>
      </c>
      <c r="X83" s="38" t="str">
        <f t="shared" si="16"/>
        <v/>
      </c>
      <c r="Y83" s="39" t="str">
        <f t="shared" si="17"/>
        <v/>
      </c>
      <c r="Z83" t="str">
        <f t="shared" si="12"/>
        <v/>
      </c>
      <c r="AA83" t="str">
        <f t="shared" si="13"/>
        <v/>
      </c>
    </row>
    <row r="84" spans="2:27" x14ac:dyDescent="0.15">
      <c r="B84" s="46">
        <v>76</v>
      </c>
      <c r="C84" s="87" t="str">
        <f t="shared" si="10"/>
        <v/>
      </c>
      <c r="D84" s="87"/>
      <c r="E84" s="46"/>
      <c r="F84" s="8"/>
      <c r="G84" s="46"/>
      <c r="H84" s="88"/>
      <c r="I84" s="88"/>
      <c r="J84" s="46"/>
      <c r="K84" s="87" t="str">
        <f t="shared" si="11"/>
        <v/>
      </c>
      <c r="L84" s="87"/>
      <c r="M84" s="6" t="str">
        <f>IF(J84="","",(K84/J84)/LOOKUP(RIGHT($D$2,3),定数!$A$6:$A$13,定数!$B$6:$B$13))</f>
        <v/>
      </c>
      <c r="N84" s="46"/>
      <c r="O84" s="8"/>
      <c r="P84" s="88"/>
      <c r="Q84" s="88"/>
      <c r="R84" s="89" t="str">
        <f>IF(P84="","",T84*M84*LOOKUP(RIGHT($D$2,3),定数!$A$6:$A$13,定数!$B$6:$B$13))</f>
        <v/>
      </c>
      <c r="S84" s="89"/>
      <c r="T84" s="90" t="str">
        <f t="shared" si="15"/>
        <v/>
      </c>
      <c r="U84" s="90"/>
      <c r="V84" t="str">
        <f t="shared" si="14"/>
        <v/>
      </c>
      <c r="W84" t="str">
        <f t="shared" si="14"/>
        <v/>
      </c>
      <c r="X84" s="38" t="str">
        <f t="shared" si="16"/>
        <v/>
      </c>
      <c r="Y84" s="39" t="str">
        <f t="shared" si="17"/>
        <v/>
      </c>
      <c r="Z84" t="str">
        <f t="shared" si="12"/>
        <v/>
      </c>
      <c r="AA84" t="str">
        <f t="shared" si="13"/>
        <v/>
      </c>
    </row>
    <row r="85" spans="2:27" x14ac:dyDescent="0.15">
      <c r="B85" s="46">
        <v>77</v>
      </c>
      <c r="C85" s="87" t="str">
        <f t="shared" si="10"/>
        <v/>
      </c>
      <c r="D85" s="87"/>
      <c r="E85" s="46"/>
      <c r="F85" s="8"/>
      <c r="G85" s="46"/>
      <c r="H85" s="88"/>
      <c r="I85" s="88"/>
      <c r="J85" s="46"/>
      <c r="K85" s="87" t="str">
        <f t="shared" si="11"/>
        <v/>
      </c>
      <c r="L85" s="87"/>
      <c r="M85" s="6" t="str">
        <f>IF(J85="","",(K85/J85)/LOOKUP(RIGHT($D$2,3),定数!$A$6:$A$13,定数!$B$6:$B$13))</f>
        <v/>
      </c>
      <c r="N85" s="46"/>
      <c r="O85" s="8"/>
      <c r="P85" s="88"/>
      <c r="Q85" s="88"/>
      <c r="R85" s="89" t="str">
        <f>IF(P85="","",T85*M85*LOOKUP(RIGHT($D$2,3),定数!$A$6:$A$13,定数!$B$6:$B$13))</f>
        <v/>
      </c>
      <c r="S85" s="89"/>
      <c r="T85" s="90" t="str">
        <f t="shared" si="15"/>
        <v/>
      </c>
      <c r="U85" s="90"/>
      <c r="V85" t="str">
        <f t="shared" si="14"/>
        <v/>
      </c>
      <c r="W85" t="str">
        <f t="shared" si="14"/>
        <v/>
      </c>
      <c r="X85" s="38" t="str">
        <f t="shared" si="16"/>
        <v/>
      </c>
      <c r="Y85" s="39" t="str">
        <f t="shared" si="17"/>
        <v/>
      </c>
      <c r="Z85" t="str">
        <f t="shared" si="12"/>
        <v/>
      </c>
      <c r="AA85" t="str">
        <f t="shared" si="13"/>
        <v/>
      </c>
    </row>
    <row r="86" spans="2:27" x14ac:dyDescent="0.15">
      <c r="B86" s="46">
        <v>78</v>
      </c>
      <c r="C86" s="87" t="str">
        <f t="shared" si="10"/>
        <v/>
      </c>
      <c r="D86" s="87"/>
      <c r="E86" s="46"/>
      <c r="F86" s="8"/>
      <c r="G86" s="46"/>
      <c r="H86" s="88"/>
      <c r="I86" s="88"/>
      <c r="J86" s="46"/>
      <c r="K86" s="87" t="str">
        <f t="shared" si="11"/>
        <v/>
      </c>
      <c r="L86" s="87"/>
      <c r="M86" s="6" t="str">
        <f>IF(J86="","",(K86/J86)/LOOKUP(RIGHT($D$2,3),定数!$A$6:$A$13,定数!$B$6:$B$13))</f>
        <v/>
      </c>
      <c r="N86" s="46"/>
      <c r="O86" s="8"/>
      <c r="P86" s="88"/>
      <c r="Q86" s="88"/>
      <c r="R86" s="89" t="str">
        <f>IF(P86="","",T86*M86*LOOKUP(RIGHT($D$2,3),定数!$A$6:$A$13,定数!$B$6:$B$13))</f>
        <v/>
      </c>
      <c r="S86" s="89"/>
      <c r="T86" s="90" t="str">
        <f t="shared" si="15"/>
        <v/>
      </c>
      <c r="U86" s="90"/>
      <c r="V86" t="str">
        <f t="shared" si="14"/>
        <v/>
      </c>
      <c r="W86" t="str">
        <f t="shared" si="14"/>
        <v/>
      </c>
      <c r="X86" s="38" t="str">
        <f t="shared" si="16"/>
        <v/>
      </c>
      <c r="Y86" s="39" t="str">
        <f t="shared" si="17"/>
        <v/>
      </c>
      <c r="Z86" t="str">
        <f t="shared" si="12"/>
        <v/>
      </c>
      <c r="AA86" t="str">
        <f t="shared" si="13"/>
        <v/>
      </c>
    </row>
    <row r="87" spans="2:27" x14ac:dyDescent="0.15">
      <c r="B87" s="46">
        <v>79</v>
      </c>
      <c r="C87" s="87" t="str">
        <f t="shared" si="10"/>
        <v/>
      </c>
      <c r="D87" s="87"/>
      <c r="E87" s="46"/>
      <c r="F87" s="8"/>
      <c r="G87" s="46"/>
      <c r="H87" s="88"/>
      <c r="I87" s="88"/>
      <c r="J87" s="46"/>
      <c r="K87" s="87" t="str">
        <f t="shared" si="11"/>
        <v/>
      </c>
      <c r="L87" s="87"/>
      <c r="M87" s="6" t="str">
        <f>IF(J87="","",(K87/J87)/LOOKUP(RIGHT($D$2,3),定数!$A$6:$A$13,定数!$B$6:$B$13))</f>
        <v/>
      </c>
      <c r="N87" s="46"/>
      <c r="O87" s="8"/>
      <c r="P87" s="88"/>
      <c r="Q87" s="88"/>
      <c r="R87" s="89" t="str">
        <f>IF(P87="","",T87*M87*LOOKUP(RIGHT($D$2,3),定数!$A$6:$A$13,定数!$B$6:$B$13))</f>
        <v/>
      </c>
      <c r="S87" s="89"/>
      <c r="T87" s="90" t="str">
        <f t="shared" si="15"/>
        <v/>
      </c>
      <c r="U87" s="90"/>
      <c r="V87" t="str">
        <f t="shared" si="14"/>
        <v/>
      </c>
      <c r="W87" t="str">
        <f t="shared" si="14"/>
        <v/>
      </c>
      <c r="X87" s="38" t="str">
        <f t="shared" si="16"/>
        <v/>
      </c>
      <c r="Y87" s="39" t="str">
        <f t="shared" si="17"/>
        <v/>
      </c>
      <c r="Z87" t="str">
        <f t="shared" si="12"/>
        <v/>
      </c>
      <c r="AA87" t="str">
        <f t="shared" si="13"/>
        <v/>
      </c>
    </row>
    <row r="88" spans="2:27" x14ac:dyDescent="0.15">
      <c r="B88" s="46">
        <v>80</v>
      </c>
      <c r="C88" s="87" t="str">
        <f t="shared" si="10"/>
        <v/>
      </c>
      <c r="D88" s="87"/>
      <c r="E88" s="46"/>
      <c r="F88" s="8"/>
      <c r="G88" s="46"/>
      <c r="H88" s="88"/>
      <c r="I88" s="88"/>
      <c r="J88" s="46"/>
      <c r="K88" s="87" t="str">
        <f t="shared" si="11"/>
        <v/>
      </c>
      <c r="L88" s="87"/>
      <c r="M88" s="6" t="str">
        <f>IF(J88="","",(K88/J88)/LOOKUP(RIGHT($D$2,3),定数!$A$6:$A$13,定数!$B$6:$B$13))</f>
        <v/>
      </c>
      <c r="N88" s="46"/>
      <c r="O88" s="8"/>
      <c r="P88" s="88"/>
      <c r="Q88" s="88"/>
      <c r="R88" s="89" t="str">
        <f>IF(P88="","",T88*M88*LOOKUP(RIGHT($D$2,3),定数!$A$6:$A$13,定数!$B$6:$B$13))</f>
        <v/>
      </c>
      <c r="S88" s="89"/>
      <c r="T88" s="90" t="str">
        <f t="shared" si="15"/>
        <v/>
      </c>
      <c r="U88" s="90"/>
      <c r="V88" t="str">
        <f t="shared" si="14"/>
        <v/>
      </c>
      <c r="W88" t="str">
        <f t="shared" si="14"/>
        <v/>
      </c>
      <c r="X88" s="38" t="str">
        <f t="shared" si="16"/>
        <v/>
      </c>
      <c r="Y88" s="39" t="str">
        <f t="shared" si="17"/>
        <v/>
      </c>
      <c r="Z88" t="str">
        <f t="shared" si="12"/>
        <v/>
      </c>
      <c r="AA88" t="str">
        <f t="shared" si="13"/>
        <v/>
      </c>
    </row>
    <row r="89" spans="2:27" x14ac:dyDescent="0.15">
      <c r="B89" s="46">
        <v>81</v>
      </c>
      <c r="C89" s="87" t="str">
        <f t="shared" si="10"/>
        <v/>
      </c>
      <c r="D89" s="87"/>
      <c r="E89" s="46"/>
      <c r="F89" s="8"/>
      <c r="G89" s="46"/>
      <c r="H89" s="88"/>
      <c r="I89" s="88"/>
      <c r="J89" s="46"/>
      <c r="K89" s="87" t="str">
        <f t="shared" si="11"/>
        <v/>
      </c>
      <c r="L89" s="87"/>
      <c r="M89" s="6" t="str">
        <f>IF(J89="","",(K89/J89)/LOOKUP(RIGHT($D$2,3),定数!$A$6:$A$13,定数!$B$6:$B$13))</f>
        <v/>
      </c>
      <c r="N89" s="46"/>
      <c r="O89" s="8"/>
      <c r="P89" s="88"/>
      <c r="Q89" s="88"/>
      <c r="R89" s="89" t="str">
        <f>IF(P89="","",T89*M89*LOOKUP(RIGHT($D$2,3),定数!$A$6:$A$13,定数!$B$6:$B$13))</f>
        <v/>
      </c>
      <c r="S89" s="89"/>
      <c r="T89" s="90" t="str">
        <f t="shared" si="15"/>
        <v/>
      </c>
      <c r="U89" s="90"/>
      <c r="V89" t="str">
        <f t="shared" si="14"/>
        <v/>
      </c>
      <c r="W89" t="str">
        <f t="shared" si="14"/>
        <v/>
      </c>
      <c r="X89" s="38" t="str">
        <f t="shared" si="16"/>
        <v/>
      </c>
      <c r="Y89" s="39" t="str">
        <f t="shared" si="17"/>
        <v/>
      </c>
      <c r="Z89" t="str">
        <f t="shared" si="12"/>
        <v/>
      </c>
      <c r="AA89" t="str">
        <f t="shared" si="13"/>
        <v/>
      </c>
    </row>
    <row r="90" spans="2:27" x14ac:dyDescent="0.15">
      <c r="B90" s="46">
        <v>82</v>
      </c>
      <c r="C90" s="87" t="str">
        <f t="shared" si="10"/>
        <v/>
      </c>
      <c r="D90" s="87"/>
      <c r="E90" s="46"/>
      <c r="F90" s="8"/>
      <c r="G90" s="46"/>
      <c r="H90" s="88"/>
      <c r="I90" s="88"/>
      <c r="J90" s="46"/>
      <c r="K90" s="87" t="str">
        <f t="shared" si="11"/>
        <v/>
      </c>
      <c r="L90" s="87"/>
      <c r="M90" s="6" t="str">
        <f>IF(J90="","",(K90/J90)/LOOKUP(RIGHT($D$2,3),定数!$A$6:$A$13,定数!$B$6:$B$13))</f>
        <v/>
      </c>
      <c r="N90" s="46"/>
      <c r="O90" s="8"/>
      <c r="P90" s="88"/>
      <c r="Q90" s="88"/>
      <c r="R90" s="89" t="str">
        <f>IF(P90="","",T90*M90*LOOKUP(RIGHT($D$2,3),定数!$A$6:$A$13,定数!$B$6:$B$13))</f>
        <v/>
      </c>
      <c r="S90" s="89"/>
      <c r="T90" s="90" t="str">
        <f t="shared" si="15"/>
        <v/>
      </c>
      <c r="U90" s="90"/>
      <c r="V90" t="str">
        <f t="shared" si="14"/>
        <v/>
      </c>
      <c r="W90" t="str">
        <f t="shared" si="14"/>
        <v/>
      </c>
      <c r="X90" s="38" t="str">
        <f t="shared" si="16"/>
        <v/>
      </c>
      <c r="Y90" s="39" t="str">
        <f t="shared" si="17"/>
        <v/>
      </c>
      <c r="Z90" t="str">
        <f t="shared" si="12"/>
        <v/>
      </c>
      <c r="AA90" t="str">
        <f t="shared" si="13"/>
        <v/>
      </c>
    </row>
    <row r="91" spans="2:27" x14ac:dyDescent="0.15">
      <c r="B91" s="46">
        <v>83</v>
      </c>
      <c r="C91" s="87" t="str">
        <f t="shared" si="10"/>
        <v/>
      </c>
      <c r="D91" s="87"/>
      <c r="E91" s="46"/>
      <c r="F91" s="8"/>
      <c r="G91" s="46"/>
      <c r="H91" s="88"/>
      <c r="I91" s="88"/>
      <c r="J91" s="46"/>
      <c r="K91" s="87" t="str">
        <f t="shared" si="11"/>
        <v/>
      </c>
      <c r="L91" s="87"/>
      <c r="M91" s="6" t="str">
        <f>IF(J91="","",(K91/J91)/LOOKUP(RIGHT($D$2,3),定数!$A$6:$A$13,定数!$B$6:$B$13))</f>
        <v/>
      </c>
      <c r="N91" s="46"/>
      <c r="O91" s="8"/>
      <c r="P91" s="88"/>
      <c r="Q91" s="88"/>
      <c r="R91" s="89" t="str">
        <f>IF(P91="","",T91*M91*LOOKUP(RIGHT($D$2,3),定数!$A$6:$A$13,定数!$B$6:$B$13))</f>
        <v/>
      </c>
      <c r="S91" s="89"/>
      <c r="T91" s="90" t="str">
        <f t="shared" si="15"/>
        <v/>
      </c>
      <c r="U91" s="90"/>
      <c r="V91" t="str">
        <f t="shared" ref="V91:W106" si="18">IF(S91&lt;&gt;"",IF(S91&lt;0,1+V90,0),"")</f>
        <v/>
      </c>
      <c r="W91" t="str">
        <f t="shared" si="18"/>
        <v/>
      </c>
      <c r="X91" s="38" t="str">
        <f t="shared" si="16"/>
        <v/>
      </c>
      <c r="Y91" s="39" t="str">
        <f t="shared" si="17"/>
        <v/>
      </c>
      <c r="Z91" t="str">
        <f t="shared" si="12"/>
        <v/>
      </c>
      <c r="AA91" t="str">
        <f t="shared" si="13"/>
        <v/>
      </c>
    </row>
    <row r="92" spans="2:27" x14ac:dyDescent="0.15">
      <c r="B92" s="46">
        <v>84</v>
      </c>
      <c r="C92" s="87" t="str">
        <f t="shared" si="10"/>
        <v/>
      </c>
      <c r="D92" s="87"/>
      <c r="E92" s="46"/>
      <c r="F92" s="8"/>
      <c r="G92" s="46"/>
      <c r="H92" s="88"/>
      <c r="I92" s="88"/>
      <c r="J92" s="46"/>
      <c r="K92" s="87" t="str">
        <f t="shared" si="11"/>
        <v/>
      </c>
      <c r="L92" s="87"/>
      <c r="M92" s="6" t="str">
        <f>IF(J92="","",(K92/J92)/LOOKUP(RIGHT($D$2,3),定数!$A$6:$A$13,定数!$B$6:$B$13))</f>
        <v/>
      </c>
      <c r="N92" s="46"/>
      <c r="O92" s="8"/>
      <c r="P92" s="88"/>
      <c r="Q92" s="88"/>
      <c r="R92" s="89" t="str">
        <f>IF(P92="","",T92*M92*LOOKUP(RIGHT($D$2,3),定数!$A$6:$A$13,定数!$B$6:$B$13))</f>
        <v/>
      </c>
      <c r="S92" s="89"/>
      <c r="T92" s="90" t="str">
        <f t="shared" si="15"/>
        <v/>
      </c>
      <c r="U92" s="90"/>
      <c r="V92" t="str">
        <f t="shared" si="18"/>
        <v/>
      </c>
      <c r="W92" t="str">
        <f t="shared" si="18"/>
        <v/>
      </c>
      <c r="X92" s="38" t="str">
        <f t="shared" si="16"/>
        <v/>
      </c>
      <c r="Y92" s="39" t="str">
        <f t="shared" si="17"/>
        <v/>
      </c>
      <c r="Z92" t="str">
        <f t="shared" si="12"/>
        <v/>
      </c>
      <c r="AA92" t="str">
        <f t="shared" si="13"/>
        <v/>
      </c>
    </row>
    <row r="93" spans="2:27" x14ac:dyDescent="0.15">
      <c r="B93" s="46">
        <v>85</v>
      </c>
      <c r="C93" s="87" t="str">
        <f t="shared" si="10"/>
        <v/>
      </c>
      <c r="D93" s="87"/>
      <c r="E93" s="46"/>
      <c r="F93" s="8"/>
      <c r="G93" s="46"/>
      <c r="H93" s="88"/>
      <c r="I93" s="88"/>
      <c r="J93" s="46"/>
      <c r="K93" s="87" t="str">
        <f t="shared" si="11"/>
        <v/>
      </c>
      <c r="L93" s="87"/>
      <c r="M93" s="6" t="str">
        <f>IF(J93="","",(K93/J93)/LOOKUP(RIGHT($D$2,3),定数!$A$6:$A$13,定数!$B$6:$B$13))</f>
        <v/>
      </c>
      <c r="N93" s="46"/>
      <c r="O93" s="8"/>
      <c r="P93" s="88"/>
      <c r="Q93" s="88"/>
      <c r="R93" s="89" t="str">
        <f>IF(P93="","",T93*M93*LOOKUP(RIGHT($D$2,3),定数!$A$6:$A$13,定数!$B$6:$B$13))</f>
        <v/>
      </c>
      <c r="S93" s="89"/>
      <c r="T93" s="90" t="str">
        <f t="shared" si="15"/>
        <v/>
      </c>
      <c r="U93" s="90"/>
      <c r="V93" t="str">
        <f t="shared" si="18"/>
        <v/>
      </c>
      <c r="W93" t="str">
        <f t="shared" si="18"/>
        <v/>
      </c>
      <c r="X93" s="38" t="str">
        <f t="shared" si="16"/>
        <v/>
      </c>
      <c r="Y93" s="39" t="str">
        <f t="shared" si="17"/>
        <v/>
      </c>
      <c r="Z93" t="str">
        <f t="shared" si="12"/>
        <v/>
      </c>
      <c r="AA93" t="str">
        <f t="shared" si="13"/>
        <v/>
      </c>
    </row>
    <row r="94" spans="2:27" x14ac:dyDescent="0.15">
      <c r="B94" s="46">
        <v>86</v>
      </c>
      <c r="C94" s="87" t="str">
        <f t="shared" si="10"/>
        <v/>
      </c>
      <c r="D94" s="87"/>
      <c r="E94" s="46"/>
      <c r="F94" s="8"/>
      <c r="G94" s="46"/>
      <c r="H94" s="88"/>
      <c r="I94" s="88"/>
      <c r="J94" s="46"/>
      <c r="K94" s="87" t="str">
        <f t="shared" si="11"/>
        <v/>
      </c>
      <c r="L94" s="87"/>
      <c r="M94" s="6" t="str">
        <f>IF(J94="","",(K94/J94)/LOOKUP(RIGHT($D$2,3),定数!$A$6:$A$13,定数!$B$6:$B$13))</f>
        <v/>
      </c>
      <c r="N94" s="46"/>
      <c r="O94" s="8"/>
      <c r="P94" s="88"/>
      <c r="Q94" s="88"/>
      <c r="R94" s="89" t="str">
        <f>IF(P94="","",T94*M94*LOOKUP(RIGHT($D$2,3),定数!$A$6:$A$13,定数!$B$6:$B$13))</f>
        <v/>
      </c>
      <c r="S94" s="89"/>
      <c r="T94" s="90" t="str">
        <f t="shared" si="15"/>
        <v/>
      </c>
      <c r="U94" s="90"/>
      <c r="V94" t="str">
        <f t="shared" si="18"/>
        <v/>
      </c>
      <c r="W94" t="str">
        <f t="shared" si="18"/>
        <v/>
      </c>
      <c r="X94" s="38" t="str">
        <f t="shared" si="16"/>
        <v/>
      </c>
      <c r="Y94" s="39" t="str">
        <f t="shared" si="17"/>
        <v/>
      </c>
      <c r="Z94" t="str">
        <f t="shared" si="12"/>
        <v/>
      </c>
      <c r="AA94" t="str">
        <f t="shared" si="13"/>
        <v/>
      </c>
    </row>
    <row r="95" spans="2:27" x14ac:dyDescent="0.15">
      <c r="B95" s="46">
        <v>87</v>
      </c>
      <c r="C95" s="87" t="str">
        <f t="shared" si="10"/>
        <v/>
      </c>
      <c r="D95" s="87"/>
      <c r="E95" s="46"/>
      <c r="F95" s="8"/>
      <c r="G95" s="46"/>
      <c r="H95" s="88"/>
      <c r="I95" s="88"/>
      <c r="J95" s="46"/>
      <c r="K95" s="87" t="str">
        <f t="shared" si="11"/>
        <v/>
      </c>
      <c r="L95" s="87"/>
      <c r="M95" s="6" t="str">
        <f>IF(J95="","",(K95/J95)/LOOKUP(RIGHT($D$2,3),定数!$A$6:$A$13,定数!$B$6:$B$13))</f>
        <v/>
      </c>
      <c r="N95" s="46"/>
      <c r="O95" s="8"/>
      <c r="P95" s="88"/>
      <c r="Q95" s="88"/>
      <c r="R95" s="89" t="str">
        <f>IF(P95="","",T95*M95*LOOKUP(RIGHT($D$2,3),定数!$A$6:$A$13,定数!$B$6:$B$13))</f>
        <v/>
      </c>
      <c r="S95" s="89"/>
      <c r="T95" s="90" t="str">
        <f t="shared" si="15"/>
        <v/>
      </c>
      <c r="U95" s="90"/>
      <c r="V95" t="str">
        <f t="shared" si="18"/>
        <v/>
      </c>
      <c r="W95" t="str">
        <f t="shared" si="18"/>
        <v/>
      </c>
      <c r="X95" s="38" t="str">
        <f t="shared" si="16"/>
        <v/>
      </c>
      <c r="Y95" s="39" t="str">
        <f t="shared" si="17"/>
        <v/>
      </c>
      <c r="Z95" t="str">
        <f t="shared" si="12"/>
        <v/>
      </c>
      <c r="AA95" t="str">
        <f t="shared" si="13"/>
        <v/>
      </c>
    </row>
    <row r="96" spans="2:27" x14ac:dyDescent="0.15">
      <c r="B96" s="46">
        <v>88</v>
      </c>
      <c r="C96" s="87" t="str">
        <f t="shared" si="10"/>
        <v/>
      </c>
      <c r="D96" s="87"/>
      <c r="E96" s="46"/>
      <c r="F96" s="8"/>
      <c r="G96" s="46"/>
      <c r="H96" s="88"/>
      <c r="I96" s="88"/>
      <c r="J96" s="46"/>
      <c r="K96" s="87" t="str">
        <f t="shared" si="11"/>
        <v/>
      </c>
      <c r="L96" s="87"/>
      <c r="M96" s="6" t="str">
        <f>IF(J96="","",(K96/J96)/LOOKUP(RIGHT($D$2,3),定数!$A$6:$A$13,定数!$B$6:$B$13))</f>
        <v/>
      </c>
      <c r="N96" s="46"/>
      <c r="O96" s="8"/>
      <c r="P96" s="88"/>
      <c r="Q96" s="88"/>
      <c r="R96" s="89" t="str">
        <f>IF(P96="","",T96*M96*LOOKUP(RIGHT($D$2,3),定数!$A$6:$A$13,定数!$B$6:$B$13))</f>
        <v/>
      </c>
      <c r="S96" s="89"/>
      <c r="T96" s="90" t="str">
        <f t="shared" si="15"/>
        <v/>
      </c>
      <c r="U96" s="90"/>
      <c r="V96" t="str">
        <f t="shared" si="18"/>
        <v/>
      </c>
      <c r="W96" t="str">
        <f t="shared" si="18"/>
        <v/>
      </c>
      <c r="X96" s="38" t="str">
        <f t="shared" si="16"/>
        <v/>
      </c>
      <c r="Y96" s="39" t="str">
        <f t="shared" si="17"/>
        <v/>
      </c>
      <c r="Z96" t="str">
        <f t="shared" si="12"/>
        <v/>
      </c>
      <c r="AA96" t="str">
        <f t="shared" si="13"/>
        <v/>
      </c>
    </row>
    <row r="97" spans="2:27" x14ac:dyDescent="0.15">
      <c r="B97" s="46">
        <v>89</v>
      </c>
      <c r="C97" s="87" t="str">
        <f t="shared" si="10"/>
        <v/>
      </c>
      <c r="D97" s="87"/>
      <c r="E97" s="46"/>
      <c r="F97" s="8"/>
      <c r="G97" s="46"/>
      <c r="H97" s="88"/>
      <c r="I97" s="88"/>
      <c r="J97" s="46"/>
      <c r="K97" s="87" t="str">
        <f t="shared" si="11"/>
        <v/>
      </c>
      <c r="L97" s="87"/>
      <c r="M97" s="6" t="str">
        <f>IF(J97="","",(K97/J97)/LOOKUP(RIGHT($D$2,3),定数!$A$6:$A$13,定数!$B$6:$B$13))</f>
        <v/>
      </c>
      <c r="N97" s="46"/>
      <c r="O97" s="8"/>
      <c r="P97" s="88"/>
      <c r="Q97" s="88"/>
      <c r="R97" s="89" t="str">
        <f>IF(P97="","",T97*M97*LOOKUP(RIGHT($D$2,3),定数!$A$6:$A$13,定数!$B$6:$B$13))</f>
        <v/>
      </c>
      <c r="S97" s="89"/>
      <c r="T97" s="90" t="str">
        <f t="shared" si="15"/>
        <v/>
      </c>
      <c r="U97" s="90"/>
      <c r="V97" t="str">
        <f t="shared" si="18"/>
        <v/>
      </c>
      <c r="W97" t="str">
        <f t="shared" si="18"/>
        <v/>
      </c>
      <c r="X97" s="38" t="str">
        <f t="shared" si="16"/>
        <v/>
      </c>
      <c r="Y97" s="39" t="str">
        <f t="shared" si="17"/>
        <v/>
      </c>
      <c r="Z97" t="str">
        <f t="shared" si="12"/>
        <v/>
      </c>
      <c r="AA97" t="str">
        <f t="shared" si="13"/>
        <v/>
      </c>
    </row>
    <row r="98" spans="2:27" x14ac:dyDescent="0.15">
      <c r="B98" s="46">
        <v>90</v>
      </c>
      <c r="C98" s="87" t="str">
        <f t="shared" si="10"/>
        <v/>
      </c>
      <c r="D98" s="87"/>
      <c r="E98" s="46"/>
      <c r="F98" s="8"/>
      <c r="G98" s="46"/>
      <c r="H98" s="88"/>
      <c r="I98" s="88"/>
      <c r="J98" s="46"/>
      <c r="K98" s="87" t="str">
        <f t="shared" si="11"/>
        <v/>
      </c>
      <c r="L98" s="87"/>
      <c r="M98" s="6" t="str">
        <f>IF(J98="","",(K98/J98)/LOOKUP(RIGHT($D$2,3),定数!$A$6:$A$13,定数!$B$6:$B$13))</f>
        <v/>
      </c>
      <c r="N98" s="46"/>
      <c r="O98" s="8"/>
      <c r="P98" s="88"/>
      <c r="Q98" s="88"/>
      <c r="R98" s="89" t="str">
        <f>IF(P98="","",T98*M98*LOOKUP(RIGHT($D$2,3),定数!$A$6:$A$13,定数!$B$6:$B$13))</f>
        <v/>
      </c>
      <c r="S98" s="89"/>
      <c r="T98" s="90" t="str">
        <f t="shared" si="15"/>
        <v/>
      </c>
      <c r="U98" s="90"/>
      <c r="V98" t="str">
        <f t="shared" si="18"/>
        <v/>
      </c>
      <c r="W98" t="str">
        <f t="shared" si="18"/>
        <v/>
      </c>
      <c r="X98" s="38" t="str">
        <f t="shared" si="16"/>
        <v/>
      </c>
      <c r="Y98" s="39" t="str">
        <f t="shared" si="17"/>
        <v/>
      </c>
      <c r="Z98" t="str">
        <f t="shared" si="12"/>
        <v/>
      </c>
      <c r="AA98" t="str">
        <f t="shared" si="13"/>
        <v/>
      </c>
    </row>
    <row r="99" spans="2:27" x14ac:dyDescent="0.15">
      <c r="B99" s="46">
        <v>91</v>
      </c>
      <c r="C99" s="87" t="str">
        <f t="shared" si="10"/>
        <v/>
      </c>
      <c r="D99" s="87"/>
      <c r="E99" s="46"/>
      <c r="F99" s="8"/>
      <c r="G99" s="46"/>
      <c r="H99" s="88"/>
      <c r="I99" s="88"/>
      <c r="J99" s="46"/>
      <c r="K99" s="87" t="str">
        <f t="shared" si="11"/>
        <v/>
      </c>
      <c r="L99" s="87"/>
      <c r="M99" s="6" t="str">
        <f>IF(J99="","",(K99/J99)/LOOKUP(RIGHT($D$2,3),定数!$A$6:$A$13,定数!$B$6:$B$13))</f>
        <v/>
      </c>
      <c r="N99" s="46"/>
      <c r="O99" s="8"/>
      <c r="P99" s="88"/>
      <c r="Q99" s="88"/>
      <c r="R99" s="89" t="str">
        <f>IF(P99="","",T99*M99*LOOKUP(RIGHT($D$2,3),定数!$A$6:$A$13,定数!$B$6:$B$13))</f>
        <v/>
      </c>
      <c r="S99" s="89"/>
      <c r="T99" s="90" t="str">
        <f t="shared" si="15"/>
        <v/>
      </c>
      <c r="U99" s="90"/>
      <c r="V99" t="str">
        <f t="shared" si="18"/>
        <v/>
      </c>
      <c r="W99" t="str">
        <f t="shared" si="18"/>
        <v/>
      </c>
      <c r="X99" s="38" t="str">
        <f t="shared" si="16"/>
        <v/>
      </c>
      <c r="Y99" s="39" t="str">
        <f t="shared" si="17"/>
        <v/>
      </c>
      <c r="Z99" t="str">
        <f t="shared" si="12"/>
        <v/>
      </c>
      <c r="AA99" t="str">
        <f t="shared" si="13"/>
        <v/>
      </c>
    </row>
    <row r="100" spans="2:27" x14ac:dyDescent="0.15">
      <c r="B100" s="46">
        <v>92</v>
      </c>
      <c r="C100" s="87" t="str">
        <f t="shared" si="10"/>
        <v/>
      </c>
      <c r="D100" s="87"/>
      <c r="E100" s="46"/>
      <c r="F100" s="8"/>
      <c r="G100" s="46"/>
      <c r="H100" s="88"/>
      <c r="I100" s="88"/>
      <c r="J100" s="46"/>
      <c r="K100" s="87" t="str">
        <f t="shared" si="11"/>
        <v/>
      </c>
      <c r="L100" s="87"/>
      <c r="M100" s="6" t="str">
        <f>IF(J100="","",(K100/J100)/LOOKUP(RIGHT($D$2,3),定数!$A$6:$A$13,定数!$B$6:$B$13))</f>
        <v/>
      </c>
      <c r="N100" s="46"/>
      <c r="O100" s="8"/>
      <c r="P100" s="88"/>
      <c r="Q100" s="88"/>
      <c r="R100" s="89" t="str">
        <f>IF(P100="","",T100*M100*LOOKUP(RIGHT($D$2,3),定数!$A$6:$A$13,定数!$B$6:$B$13))</f>
        <v/>
      </c>
      <c r="S100" s="89"/>
      <c r="T100" s="90" t="str">
        <f t="shared" si="15"/>
        <v/>
      </c>
      <c r="U100" s="90"/>
      <c r="V100" t="str">
        <f t="shared" si="18"/>
        <v/>
      </c>
      <c r="W100" t="str">
        <f t="shared" si="18"/>
        <v/>
      </c>
      <c r="X100" s="38" t="str">
        <f t="shared" si="16"/>
        <v/>
      </c>
      <c r="Y100" s="39" t="str">
        <f t="shared" si="17"/>
        <v/>
      </c>
      <c r="Z100" t="str">
        <f t="shared" si="12"/>
        <v/>
      </c>
      <c r="AA100" t="str">
        <f t="shared" si="13"/>
        <v/>
      </c>
    </row>
    <row r="101" spans="2:27" x14ac:dyDescent="0.15">
      <c r="B101" s="46">
        <v>93</v>
      </c>
      <c r="C101" s="87" t="str">
        <f t="shared" si="10"/>
        <v/>
      </c>
      <c r="D101" s="87"/>
      <c r="E101" s="46"/>
      <c r="F101" s="8"/>
      <c r="G101" s="46"/>
      <c r="H101" s="88"/>
      <c r="I101" s="88"/>
      <c r="J101" s="46"/>
      <c r="K101" s="87" t="str">
        <f t="shared" si="11"/>
        <v/>
      </c>
      <c r="L101" s="87"/>
      <c r="M101" s="6" t="str">
        <f>IF(J101="","",(K101/J101)/LOOKUP(RIGHT($D$2,3),定数!$A$6:$A$13,定数!$B$6:$B$13))</f>
        <v/>
      </c>
      <c r="N101" s="46"/>
      <c r="O101" s="8"/>
      <c r="P101" s="88"/>
      <c r="Q101" s="88"/>
      <c r="R101" s="89" t="str">
        <f>IF(P101="","",T101*M101*LOOKUP(RIGHT($D$2,3),定数!$A$6:$A$13,定数!$B$6:$B$13))</f>
        <v/>
      </c>
      <c r="S101" s="89"/>
      <c r="T101" s="90" t="str">
        <f t="shared" si="15"/>
        <v/>
      </c>
      <c r="U101" s="90"/>
      <c r="V101" t="str">
        <f t="shared" si="18"/>
        <v/>
      </c>
      <c r="W101" t="str">
        <f t="shared" si="18"/>
        <v/>
      </c>
      <c r="X101" s="38" t="str">
        <f t="shared" si="16"/>
        <v/>
      </c>
      <c r="Y101" s="39" t="str">
        <f t="shared" si="17"/>
        <v/>
      </c>
      <c r="Z101" t="str">
        <f t="shared" si="12"/>
        <v/>
      </c>
      <c r="AA101" t="str">
        <f t="shared" si="13"/>
        <v/>
      </c>
    </row>
    <row r="102" spans="2:27" x14ac:dyDescent="0.15">
      <c r="B102" s="46">
        <v>94</v>
      </c>
      <c r="C102" s="87" t="str">
        <f t="shared" si="10"/>
        <v/>
      </c>
      <c r="D102" s="87"/>
      <c r="E102" s="46"/>
      <c r="F102" s="8"/>
      <c r="G102" s="46"/>
      <c r="H102" s="88"/>
      <c r="I102" s="88"/>
      <c r="J102" s="46"/>
      <c r="K102" s="87" t="str">
        <f t="shared" si="11"/>
        <v/>
      </c>
      <c r="L102" s="87"/>
      <c r="M102" s="6" t="str">
        <f>IF(J102="","",(K102/J102)/LOOKUP(RIGHT($D$2,3),定数!$A$6:$A$13,定数!$B$6:$B$13))</f>
        <v/>
      </c>
      <c r="N102" s="46"/>
      <c r="O102" s="8"/>
      <c r="P102" s="88"/>
      <c r="Q102" s="88"/>
      <c r="R102" s="89" t="str">
        <f>IF(P102="","",T102*M102*LOOKUP(RIGHT($D$2,3),定数!$A$6:$A$13,定数!$B$6:$B$13))</f>
        <v/>
      </c>
      <c r="S102" s="89"/>
      <c r="T102" s="90" t="str">
        <f t="shared" si="15"/>
        <v/>
      </c>
      <c r="U102" s="90"/>
      <c r="V102" t="str">
        <f t="shared" si="18"/>
        <v/>
      </c>
      <c r="W102" t="str">
        <f t="shared" si="18"/>
        <v/>
      </c>
      <c r="X102" s="38" t="str">
        <f t="shared" si="16"/>
        <v/>
      </c>
      <c r="Y102" s="39" t="str">
        <f t="shared" si="17"/>
        <v/>
      </c>
      <c r="Z102" t="str">
        <f t="shared" si="12"/>
        <v/>
      </c>
      <c r="AA102" t="str">
        <f t="shared" si="13"/>
        <v/>
      </c>
    </row>
    <row r="103" spans="2:27" x14ac:dyDescent="0.15">
      <c r="B103" s="46">
        <v>95</v>
      </c>
      <c r="C103" s="87" t="str">
        <f t="shared" si="10"/>
        <v/>
      </c>
      <c r="D103" s="87"/>
      <c r="E103" s="46"/>
      <c r="F103" s="8"/>
      <c r="G103" s="46"/>
      <c r="H103" s="88"/>
      <c r="I103" s="88"/>
      <c r="J103" s="46"/>
      <c r="K103" s="87" t="str">
        <f t="shared" si="11"/>
        <v/>
      </c>
      <c r="L103" s="87"/>
      <c r="M103" s="6" t="str">
        <f>IF(J103="","",(K103/J103)/LOOKUP(RIGHT($D$2,3),定数!$A$6:$A$13,定数!$B$6:$B$13))</f>
        <v/>
      </c>
      <c r="N103" s="46"/>
      <c r="O103" s="8"/>
      <c r="P103" s="88"/>
      <c r="Q103" s="88"/>
      <c r="R103" s="89" t="str">
        <f>IF(P103="","",T103*M103*LOOKUP(RIGHT($D$2,3),定数!$A$6:$A$13,定数!$B$6:$B$13))</f>
        <v/>
      </c>
      <c r="S103" s="89"/>
      <c r="T103" s="90" t="str">
        <f t="shared" si="15"/>
        <v/>
      </c>
      <c r="U103" s="90"/>
      <c r="V103" t="str">
        <f t="shared" si="18"/>
        <v/>
      </c>
      <c r="W103" t="str">
        <f t="shared" si="18"/>
        <v/>
      </c>
      <c r="X103" s="38" t="str">
        <f t="shared" si="16"/>
        <v/>
      </c>
      <c r="Y103" s="39" t="str">
        <f t="shared" si="17"/>
        <v/>
      </c>
      <c r="Z103" t="str">
        <f t="shared" si="12"/>
        <v/>
      </c>
      <c r="AA103" t="str">
        <f t="shared" si="13"/>
        <v/>
      </c>
    </row>
    <row r="104" spans="2:27" x14ac:dyDescent="0.15">
      <c r="B104" s="46">
        <v>96</v>
      </c>
      <c r="C104" s="87" t="str">
        <f t="shared" si="10"/>
        <v/>
      </c>
      <c r="D104" s="87"/>
      <c r="E104" s="46"/>
      <c r="F104" s="8"/>
      <c r="G104" s="46"/>
      <c r="H104" s="88"/>
      <c r="I104" s="88"/>
      <c r="J104" s="46"/>
      <c r="K104" s="87" t="str">
        <f t="shared" si="11"/>
        <v/>
      </c>
      <c r="L104" s="87"/>
      <c r="M104" s="6" t="str">
        <f>IF(J104="","",(K104/J104)/LOOKUP(RIGHT($D$2,3),定数!$A$6:$A$13,定数!$B$6:$B$13))</f>
        <v/>
      </c>
      <c r="N104" s="46"/>
      <c r="O104" s="8"/>
      <c r="P104" s="88"/>
      <c r="Q104" s="88"/>
      <c r="R104" s="89" t="str">
        <f>IF(P104="","",T104*M104*LOOKUP(RIGHT($D$2,3),定数!$A$6:$A$13,定数!$B$6:$B$13))</f>
        <v/>
      </c>
      <c r="S104" s="89"/>
      <c r="T104" s="90" t="str">
        <f t="shared" si="15"/>
        <v/>
      </c>
      <c r="U104" s="90"/>
      <c r="V104" t="str">
        <f t="shared" si="18"/>
        <v/>
      </c>
      <c r="W104" t="str">
        <f t="shared" si="18"/>
        <v/>
      </c>
      <c r="X104" s="38" t="str">
        <f t="shared" si="16"/>
        <v/>
      </c>
      <c r="Y104" s="39" t="str">
        <f t="shared" si="17"/>
        <v/>
      </c>
      <c r="Z104" t="str">
        <f t="shared" si="12"/>
        <v/>
      </c>
      <c r="AA104" t="str">
        <f t="shared" si="13"/>
        <v/>
      </c>
    </row>
    <row r="105" spans="2:27" x14ac:dyDescent="0.15">
      <c r="B105" s="46">
        <v>97</v>
      </c>
      <c r="C105" s="87" t="str">
        <f t="shared" si="10"/>
        <v/>
      </c>
      <c r="D105" s="87"/>
      <c r="E105" s="46"/>
      <c r="F105" s="8"/>
      <c r="G105" s="46"/>
      <c r="H105" s="88"/>
      <c r="I105" s="88"/>
      <c r="J105" s="46"/>
      <c r="K105" s="87" t="str">
        <f t="shared" si="11"/>
        <v/>
      </c>
      <c r="L105" s="87"/>
      <c r="M105" s="6" t="str">
        <f>IF(J105="","",(K105/J105)/LOOKUP(RIGHT($D$2,3),定数!$A$6:$A$13,定数!$B$6:$B$13))</f>
        <v/>
      </c>
      <c r="N105" s="46"/>
      <c r="O105" s="8"/>
      <c r="P105" s="88"/>
      <c r="Q105" s="88"/>
      <c r="R105" s="89" t="str">
        <f>IF(P105="","",T105*M105*LOOKUP(RIGHT($D$2,3),定数!$A$6:$A$13,定数!$B$6:$B$13))</f>
        <v/>
      </c>
      <c r="S105" s="89"/>
      <c r="T105" s="90" t="str">
        <f t="shared" si="15"/>
        <v/>
      </c>
      <c r="U105" s="90"/>
      <c r="V105" t="str">
        <f t="shared" si="18"/>
        <v/>
      </c>
      <c r="W105" t="str">
        <f t="shared" si="18"/>
        <v/>
      </c>
      <c r="X105" s="38" t="str">
        <f t="shared" si="16"/>
        <v/>
      </c>
      <c r="Y105" s="39" t="str">
        <f t="shared" si="17"/>
        <v/>
      </c>
      <c r="Z105" t="str">
        <f t="shared" si="12"/>
        <v/>
      </c>
      <c r="AA105" t="str">
        <f t="shared" si="13"/>
        <v/>
      </c>
    </row>
    <row r="106" spans="2:27" x14ac:dyDescent="0.15">
      <c r="B106" s="46">
        <v>98</v>
      </c>
      <c r="C106" s="87" t="str">
        <f t="shared" si="10"/>
        <v/>
      </c>
      <c r="D106" s="87"/>
      <c r="E106" s="46"/>
      <c r="F106" s="8"/>
      <c r="G106" s="46"/>
      <c r="H106" s="88"/>
      <c r="I106" s="88"/>
      <c r="J106" s="46"/>
      <c r="K106" s="87" t="str">
        <f t="shared" si="11"/>
        <v/>
      </c>
      <c r="L106" s="87"/>
      <c r="M106" s="6" t="str">
        <f>IF(J106="","",(K106/J106)/LOOKUP(RIGHT($D$2,3),定数!$A$6:$A$13,定数!$B$6:$B$13))</f>
        <v/>
      </c>
      <c r="N106" s="46"/>
      <c r="O106" s="8"/>
      <c r="P106" s="88"/>
      <c r="Q106" s="88"/>
      <c r="R106" s="89" t="str">
        <f>IF(P106="","",T106*M106*LOOKUP(RIGHT($D$2,3),定数!$A$6:$A$13,定数!$B$6:$B$13))</f>
        <v/>
      </c>
      <c r="S106" s="89"/>
      <c r="T106" s="90" t="str">
        <f t="shared" si="15"/>
        <v/>
      </c>
      <c r="U106" s="90"/>
      <c r="V106" t="str">
        <f t="shared" si="18"/>
        <v/>
      </c>
      <c r="W106" t="str">
        <f t="shared" si="18"/>
        <v/>
      </c>
      <c r="X106" s="38" t="str">
        <f t="shared" si="16"/>
        <v/>
      </c>
      <c r="Y106" s="39" t="str">
        <f t="shared" si="17"/>
        <v/>
      </c>
      <c r="Z106" t="str">
        <f t="shared" si="12"/>
        <v/>
      </c>
      <c r="AA106" t="str">
        <f t="shared" si="13"/>
        <v/>
      </c>
    </row>
    <row r="107" spans="2:27" x14ac:dyDescent="0.15">
      <c r="B107" s="46">
        <v>99</v>
      </c>
      <c r="C107" s="87" t="str">
        <f t="shared" si="10"/>
        <v/>
      </c>
      <c r="D107" s="87"/>
      <c r="E107" s="46"/>
      <c r="F107" s="8"/>
      <c r="G107" s="46"/>
      <c r="H107" s="88"/>
      <c r="I107" s="88"/>
      <c r="J107" s="46"/>
      <c r="K107" s="87" t="str">
        <f t="shared" si="11"/>
        <v/>
      </c>
      <c r="L107" s="87"/>
      <c r="M107" s="6" t="str">
        <f>IF(J107="","",(K107/J107)/LOOKUP(RIGHT($D$2,3),定数!$A$6:$A$13,定数!$B$6:$B$13))</f>
        <v/>
      </c>
      <c r="N107" s="46"/>
      <c r="O107" s="8"/>
      <c r="P107" s="88"/>
      <c r="Q107" s="88"/>
      <c r="R107" s="89" t="str">
        <f>IF(P107="","",T107*M107*LOOKUP(RIGHT($D$2,3),定数!$A$6:$A$13,定数!$B$6:$B$13))</f>
        <v/>
      </c>
      <c r="S107" s="89"/>
      <c r="T107" s="90" t="str">
        <f t="shared" si="15"/>
        <v/>
      </c>
      <c r="U107" s="90"/>
      <c r="V107" t="str">
        <f>IF(S107&lt;&gt;"",IF(S107&lt;0,1+V106,0),"")</f>
        <v/>
      </c>
      <c r="W107" t="str">
        <f>IF(T107&lt;&gt;"",IF(T107&lt;0,1+W106,0),"")</f>
        <v/>
      </c>
      <c r="X107" s="38" t="str">
        <f t="shared" si="16"/>
        <v/>
      </c>
      <c r="Y107" s="39" t="str">
        <f t="shared" si="17"/>
        <v/>
      </c>
      <c r="Z107" t="str">
        <f t="shared" si="12"/>
        <v/>
      </c>
      <c r="AA107" t="str">
        <f t="shared" si="13"/>
        <v/>
      </c>
    </row>
    <row r="108" spans="2:27" x14ac:dyDescent="0.15">
      <c r="B108" s="46">
        <v>100</v>
      </c>
      <c r="C108" s="87" t="str">
        <f t="shared" si="10"/>
        <v/>
      </c>
      <c r="D108" s="87"/>
      <c r="E108" s="46"/>
      <c r="F108" s="8"/>
      <c r="G108" s="46"/>
      <c r="H108" s="88"/>
      <c r="I108" s="88"/>
      <c r="J108" s="46"/>
      <c r="K108" s="87" t="str">
        <f t="shared" si="11"/>
        <v/>
      </c>
      <c r="L108" s="87"/>
      <c r="M108" s="6" t="str">
        <f>IF(J108="","",(K108/J108)/LOOKUP(RIGHT($D$2,3),定数!$A$6:$A$13,定数!$B$6:$B$13))</f>
        <v/>
      </c>
      <c r="N108" s="46"/>
      <c r="O108" s="8"/>
      <c r="P108" s="88"/>
      <c r="Q108" s="88"/>
      <c r="R108" s="89" t="str">
        <f>IF(P108="","",T108*M108*LOOKUP(RIGHT($D$2,3),定数!$A$6:$A$13,定数!$B$6:$B$13))</f>
        <v/>
      </c>
      <c r="S108" s="89"/>
      <c r="T108" s="90" t="str">
        <f t="shared" si="15"/>
        <v/>
      </c>
      <c r="U108" s="90"/>
      <c r="V108" t="str">
        <f>IF(S108&lt;&gt;"",IF(S108&lt;0,1+V107,0),"")</f>
        <v/>
      </c>
      <c r="W108" t="str">
        <f>IF(T108&lt;&gt;"",IF(T108&lt;0,1+W107,0),"")</f>
        <v/>
      </c>
      <c r="X108" s="38" t="str">
        <f t="shared" si="16"/>
        <v/>
      </c>
      <c r="Y108" s="39"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0">
    <cfRule type="cellIs" dxfId="253" priority="79" stopIfTrue="1" operator="equal">
      <formula>"買"</formula>
    </cfRule>
    <cfRule type="cellIs" dxfId="252" priority="80" stopIfTrue="1" operator="equal">
      <formula>"売"</formula>
    </cfRule>
  </conditionalFormatting>
  <conditionalFormatting sqref="G9:G11 G82:G108">
    <cfRule type="cellIs" dxfId="251" priority="137" stopIfTrue="1" operator="equal">
      <formula>"買"</formula>
    </cfRule>
    <cfRule type="cellIs" dxfId="250" priority="138" stopIfTrue="1" operator="equal">
      <formula>"売"</formula>
    </cfRule>
  </conditionalFormatting>
  <conditionalFormatting sqref="G74">
    <cfRule type="cellIs" dxfId="249" priority="15" stopIfTrue="1" operator="equal">
      <formula>"買"</formula>
    </cfRule>
    <cfRule type="cellIs" dxfId="248" priority="16" stopIfTrue="1" operator="equal">
      <formula>"売"</formula>
    </cfRule>
  </conditionalFormatting>
  <conditionalFormatting sqref="G12">
    <cfRule type="cellIs" dxfId="247" priority="129" stopIfTrue="1" operator="equal">
      <formula>"買"</formula>
    </cfRule>
    <cfRule type="cellIs" dxfId="246" priority="130" stopIfTrue="1" operator="equal">
      <formula>"売"</formula>
    </cfRule>
  </conditionalFormatting>
  <conditionalFormatting sqref="G13">
    <cfRule type="cellIs" dxfId="245" priority="127" stopIfTrue="1" operator="equal">
      <formula>"買"</formula>
    </cfRule>
    <cfRule type="cellIs" dxfId="244" priority="128" stopIfTrue="1" operator="equal">
      <formula>"売"</formula>
    </cfRule>
  </conditionalFormatting>
  <conditionalFormatting sqref="G14">
    <cfRule type="cellIs" dxfId="243" priority="125" stopIfTrue="1" operator="equal">
      <formula>"買"</formula>
    </cfRule>
    <cfRule type="cellIs" dxfId="242" priority="126" stopIfTrue="1" operator="equal">
      <formula>"売"</formula>
    </cfRule>
  </conditionalFormatting>
  <conditionalFormatting sqref="G15">
    <cfRule type="cellIs" dxfId="241" priority="123" stopIfTrue="1" operator="equal">
      <formula>"買"</formula>
    </cfRule>
    <cfRule type="cellIs" dxfId="240" priority="124" stopIfTrue="1" operator="equal">
      <formula>"売"</formula>
    </cfRule>
  </conditionalFormatting>
  <conditionalFormatting sqref="G16">
    <cfRule type="cellIs" dxfId="239" priority="121" stopIfTrue="1" operator="equal">
      <formula>"買"</formula>
    </cfRule>
    <cfRule type="cellIs" dxfId="238" priority="122" stopIfTrue="1" operator="equal">
      <formula>"売"</formula>
    </cfRule>
  </conditionalFormatting>
  <conditionalFormatting sqref="G17">
    <cfRule type="cellIs" dxfId="237" priority="119" stopIfTrue="1" operator="equal">
      <formula>"買"</formula>
    </cfRule>
    <cfRule type="cellIs" dxfId="236" priority="120" stopIfTrue="1" operator="equal">
      <formula>"売"</formula>
    </cfRule>
  </conditionalFormatting>
  <conditionalFormatting sqref="G18">
    <cfRule type="cellIs" dxfId="235" priority="117" stopIfTrue="1" operator="equal">
      <formula>"買"</formula>
    </cfRule>
    <cfRule type="cellIs" dxfId="234" priority="118" stopIfTrue="1" operator="equal">
      <formula>"売"</formula>
    </cfRule>
  </conditionalFormatting>
  <conditionalFormatting sqref="G19">
    <cfRule type="cellIs" dxfId="233" priority="115" stopIfTrue="1" operator="equal">
      <formula>"買"</formula>
    </cfRule>
    <cfRule type="cellIs" dxfId="232" priority="116" stopIfTrue="1" operator="equal">
      <formula>"売"</formula>
    </cfRule>
  </conditionalFormatting>
  <conditionalFormatting sqref="G20">
    <cfRule type="cellIs" dxfId="231" priority="113" stopIfTrue="1" operator="equal">
      <formula>"買"</formula>
    </cfRule>
    <cfRule type="cellIs" dxfId="230" priority="114" stopIfTrue="1" operator="equal">
      <formula>"売"</formula>
    </cfRule>
  </conditionalFormatting>
  <conditionalFormatting sqref="G21">
    <cfRule type="cellIs" dxfId="229" priority="111" stopIfTrue="1" operator="equal">
      <formula>"買"</formula>
    </cfRule>
    <cfRule type="cellIs" dxfId="228" priority="112" stopIfTrue="1" operator="equal">
      <formula>"売"</formula>
    </cfRule>
  </conditionalFormatting>
  <conditionalFormatting sqref="G22">
    <cfRule type="cellIs" dxfId="227" priority="109" stopIfTrue="1" operator="equal">
      <formula>"買"</formula>
    </cfRule>
    <cfRule type="cellIs" dxfId="226" priority="110" stopIfTrue="1" operator="equal">
      <formula>"売"</formula>
    </cfRule>
  </conditionalFormatting>
  <conditionalFormatting sqref="G23">
    <cfRule type="cellIs" dxfId="225" priority="107" stopIfTrue="1" operator="equal">
      <formula>"買"</formula>
    </cfRule>
    <cfRule type="cellIs" dxfId="224" priority="108" stopIfTrue="1" operator="equal">
      <formula>"売"</formula>
    </cfRule>
  </conditionalFormatting>
  <conditionalFormatting sqref="G24">
    <cfRule type="cellIs" dxfId="223" priority="105" stopIfTrue="1" operator="equal">
      <formula>"買"</formula>
    </cfRule>
    <cfRule type="cellIs" dxfId="222" priority="106" stopIfTrue="1" operator="equal">
      <formula>"売"</formula>
    </cfRule>
  </conditionalFormatting>
  <conditionalFormatting sqref="G25">
    <cfRule type="cellIs" dxfId="221" priority="103" stopIfTrue="1" operator="equal">
      <formula>"買"</formula>
    </cfRule>
    <cfRule type="cellIs" dxfId="220" priority="104" stopIfTrue="1" operator="equal">
      <formula>"売"</formula>
    </cfRule>
  </conditionalFormatting>
  <conditionalFormatting sqref="G26">
    <cfRule type="cellIs" dxfId="219" priority="101" stopIfTrue="1" operator="equal">
      <formula>"買"</formula>
    </cfRule>
    <cfRule type="cellIs" dxfId="218" priority="102" stopIfTrue="1" operator="equal">
      <formula>"売"</formula>
    </cfRule>
  </conditionalFormatting>
  <conditionalFormatting sqref="G27">
    <cfRule type="cellIs" dxfId="217" priority="99" stopIfTrue="1" operator="equal">
      <formula>"買"</formula>
    </cfRule>
    <cfRule type="cellIs" dxfId="216" priority="100" stopIfTrue="1" operator="equal">
      <formula>"売"</formula>
    </cfRule>
  </conditionalFormatting>
  <conditionalFormatting sqref="G28">
    <cfRule type="cellIs" dxfId="215" priority="97" stopIfTrue="1" operator="equal">
      <formula>"買"</formula>
    </cfRule>
    <cfRule type="cellIs" dxfId="214" priority="98" stopIfTrue="1" operator="equal">
      <formula>"売"</formula>
    </cfRule>
  </conditionalFormatting>
  <conditionalFormatting sqref="G29">
    <cfRule type="cellIs" dxfId="213" priority="95" stopIfTrue="1" operator="equal">
      <formula>"買"</formula>
    </cfRule>
    <cfRule type="cellIs" dxfId="212" priority="96" stopIfTrue="1" operator="equal">
      <formula>"売"</formula>
    </cfRule>
  </conditionalFormatting>
  <conditionalFormatting sqref="G30">
    <cfRule type="cellIs" dxfId="211" priority="93" stopIfTrue="1" operator="equal">
      <formula>"買"</formula>
    </cfRule>
    <cfRule type="cellIs" dxfId="210" priority="94" stopIfTrue="1" operator="equal">
      <formula>"売"</formula>
    </cfRule>
  </conditionalFormatting>
  <conditionalFormatting sqref="G31:G32">
    <cfRule type="cellIs" dxfId="209" priority="91" stopIfTrue="1" operator="equal">
      <formula>"買"</formula>
    </cfRule>
    <cfRule type="cellIs" dxfId="208" priority="92" stopIfTrue="1" operator="equal">
      <formula>"売"</formula>
    </cfRule>
  </conditionalFormatting>
  <conditionalFormatting sqref="G33">
    <cfRule type="cellIs" dxfId="207" priority="89" stopIfTrue="1" operator="equal">
      <formula>"買"</formula>
    </cfRule>
    <cfRule type="cellIs" dxfId="206" priority="90" stopIfTrue="1" operator="equal">
      <formula>"売"</formula>
    </cfRule>
  </conditionalFormatting>
  <conditionalFormatting sqref="G34:G36">
    <cfRule type="cellIs" dxfId="205" priority="87" stopIfTrue="1" operator="equal">
      <formula>"買"</formula>
    </cfRule>
    <cfRule type="cellIs" dxfId="204" priority="88" stopIfTrue="1" operator="equal">
      <formula>"売"</formula>
    </cfRule>
  </conditionalFormatting>
  <conditionalFormatting sqref="G37">
    <cfRule type="cellIs" dxfId="203" priority="85" stopIfTrue="1" operator="equal">
      <formula>"買"</formula>
    </cfRule>
    <cfRule type="cellIs" dxfId="202" priority="86" stopIfTrue="1" operator="equal">
      <formula>"売"</formula>
    </cfRule>
  </conditionalFormatting>
  <conditionalFormatting sqref="G38">
    <cfRule type="cellIs" dxfId="201" priority="83" stopIfTrue="1" operator="equal">
      <formula>"買"</formula>
    </cfRule>
    <cfRule type="cellIs" dxfId="200" priority="84" stopIfTrue="1" operator="equal">
      <formula>"売"</formula>
    </cfRule>
  </conditionalFormatting>
  <conditionalFormatting sqref="G39">
    <cfRule type="cellIs" dxfId="199" priority="81" stopIfTrue="1" operator="equal">
      <formula>"買"</formula>
    </cfRule>
    <cfRule type="cellIs" dxfId="198" priority="82" stopIfTrue="1" operator="equal">
      <formula>"売"</formula>
    </cfRule>
  </conditionalFormatting>
  <conditionalFormatting sqref="G41">
    <cfRule type="cellIs" dxfId="197" priority="77" stopIfTrue="1" operator="equal">
      <formula>"買"</formula>
    </cfRule>
    <cfRule type="cellIs" dxfId="196" priority="78" stopIfTrue="1" operator="equal">
      <formula>"売"</formula>
    </cfRule>
  </conditionalFormatting>
  <conditionalFormatting sqref="G42">
    <cfRule type="cellIs" dxfId="195" priority="75" stopIfTrue="1" operator="equal">
      <formula>"買"</formula>
    </cfRule>
    <cfRule type="cellIs" dxfId="194" priority="76" stopIfTrue="1" operator="equal">
      <formula>"売"</formula>
    </cfRule>
  </conditionalFormatting>
  <conditionalFormatting sqref="G43">
    <cfRule type="cellIs" dxfId="193" priority="73" stopIfTrue="1" operator="equal">
      <formula>"買"</formula>
    </cfRule>
    <cfRule type="cellIs" dxfId="192" priority="74" stopIfTrue="1" operator="equal">
      <formula>"売"</formula>
    </cfRule>
  </conditionalFormatting>
  <conditionalFormatting sqref="G44">
    <cfRule type="cellIs" dxfId="191" priority="71" stopIfTrue="1" operator="equal">
      <formula>"買"</formula>
    </cfRule>
    <cfRule type="cellIs" dxfId="190" priority="72" stopIfTrue="1" operator="equal">
      <formula>"売"</formula>
    </cfRule>
  </conditionalFormatting>
  <conditionalFormatting sqref="G45">
    <cfRule type="cellIs" dxfId="189" priority="69" stopIfTrue="1" operator="equal">
      <formula>"買"</formula>
    </cfRule>
    <cfRule type="cellIs" dxfId="188" priority="70" stopIfTrue="1" operator="equal">
      <formula>"売"</formula>
    </cfRule>
  </conditionalFormatting>
  <conditionalFormatting sqref="G46">
    <cfRule type="cellIs" dxfId="187" priority="67" stopIfTrue="1" operator="equal">
      <formula>"買"</formula>
    </cfRule>
    <cfRule type="cellIs" dxfId="186" priority="68" stopIfTrue="1" operator="equal">
      <formula>"売"</formula>
    </cfRule>
  </conditionalFormatting>
  <conditionalFormatting sqref="G47">
    <cfRule type="cellIs" dxfId="185" priority="65" stopIfTrue="1" operator="equal">
      <formula>"買"</formula>
    </cfRule>
    <cfRule type="cellIs" dxfId="184" priority="66" stopIfTrue="1" operator="equal">
      <formula>"売"</formula>
    </cfRule>
  </conditionalFormatting>
  <conditionalFormatting sqref="G48">
    <cfRule type="cellIs" dxfId="183" priority="63" stopIfTrue="1" operator="equal">
      <formula>"買"</formula>
    </cfRule>
    <cfRule type="cellIs" dxfId="182" priority="64" stopIfTrue="1" operator="equal">
      <formula>"売"</formula>
    </cfRule>
  </conditionalFormatting>
  <conditionalFormatting sqref="G49:G50">
    <cfRule type="cellIs" dxfId="181" priority="61" stopIfTrue="1" operator="equal">
      <formula>"買"</formula>
    </cfRule>
    <cfRule type="cellIs" dxfId="180" priority="62" stopIfTrue="1" operator="equal">
      <formula>"売"</formula>
    </cfRule>
  </conditionalFormatting>
  <conditionalFormatting sqref="G51">
    <cfRule type="cellIs" dxfId="179" priority="59" stopIfTrue="1" operator="equal">
      <formula>"買"</formula>
    </cfRule>
    <cfRule type="cellIs" dxfId="178" priority="60" stopIfTrue="1" operator="equal">
      <formula>"売"</formula>
    </cfRule>
  </conditionalFormatting>
  <conditionalFormatting sqref="G52:G53">
    <cfRule type="cellIs" dxfId="177" priority="57" stopIfTrue="1" operator="equal">
      <formula>"買"</formula>
    </cfRule>
    <cfRule type="cellIs" dxfId="176" priority="58" stopIfTrue="1" operator="equal">
      <formula>"売"</formula>
    </cfRule>
  </conditionalFormatting>
  <conditionalFormatting sqref="G54">
    <cfRule type="cellIs" dxfId="175" priority="55" stopIfTrue="1" operator="equal">
      <formula>"買"</formula>
    </cfRule>
    <cfRule type="cellIs" dxfId="174" priority="56" stopIfTrue="1" operator="equal">
      <formula>"売"</formula>
    </cfRule>
  </conditionalFormatting>
  <conditionalFormatting sqref="G55">
    <cfRule type="cellIs" dxfId="173" priority="53" stopIfTrue="1" operator="equal">
      <formula>"買"</formula>
    </cfRule>
    <cfRule type="cellIs" dxfId="172" priority="54" stopIfTrue="1" operator="equal">
      <formula>"売"</formula>
    </cfRule>
  </conditionalFormatting>
  <conditionalFormatting sqref="G56">
    <cfRule type="cellIs" dxfId="171" priority="51" stopIfTrue="1" operator="equal">
      <formula>"買"</formula>
    </cfRule>
    <cfRule type="cellIs" dxfId="170" priority="52" stopIfTrue="1" operator="equal">
      <formula>"売"</formula>
    </cfRule>
  </conditionalFormatting>
  <conditionalFormatting sqref="G57">
    <cfRule type="cellIs" dxfId="169" priority="49" stopIfTrue="1" operator="equal">
      <formula>"買"</formula>
    </cfRule>
    <cfRule type="cellIs" dxfId="168" priority="50" stopIfTrue="1" operator="equal">
      <formula>"売"</formula>
    </cfRule>
  </conditionalFormatting>
  <conditionalFormatting sqref="G58">
    <cfRule type="cellIs" dxfId="167" priority="47" stopIfTrue="1" operator="equal">
      <formula>"買"</formula>
    </cfRule>
    <cfRule type="cellIs" dxfId="166" priority="48" stopIfTrue="1" operator="equal">
      <formula>"売"</formula>
    </cfRule>
  </conditionalFormatting>
  <conditionalFormatting sqref="G59">
    <cfRule type="cellIs" dxfId="165" priority="45" stopIfTrue="1" operator="equal">
      <formula>"買"</formula>
    </cfRule>
    <cfRule type="cellIs" dxfId="164" priority="46" stopIfTrue="1" operator="equal">
      <formula>"売"</formula>
    </cfRule>
  </conditionalFormatting>
  <conditionalFormatting sqref="G60">
    <cfRule type="cellIs" dxfId="163" priority="43" stopIfTrue="1" operator="equal">
      <formula>"買"</formula>
    </cfRule>
    <cfRule type="cellIs" dxfId="162" priority="44" stopIfTrue="1" operator="equal">
      <formula>"売"</formula>
    </cfRule>
  </conditionalFormatting>
  <conditionalFormatting sqref="G61">
    <cfRule type="cellIs" dxfId="161" priority="41" stopIfTrue="1" operator="equal">
      <formula>"買"</formula>
    </cfRule>
    <cfRule type="cellIs" dxfId="160" priority="42" stopIfTrue="1" operator="equal">
      <formula>"売"</formula>
    </cfRule>
  </conditionalFormatting>
  <conditionalFormatting sqref="G62">
    <cfRule type="cellIs" dxfId="159" priority="39" stopIfTrue="1" operator="equal">
      <formula>"買"</formula>
    </cfRule>
    <cfRule type="cellIs" dxfId="158" priority="40" stopIfTrue="1" operator="equal">
      <formula>"売"</formula>
    </cfRule>
  </conditionalFormatting>
  <conditionalFormatting sqref="G63">
    <cfRule type="cellIs" dxfId="157" priority="37" stopIfTrue="1" operator="equal">
      <formula>"買"</formula>
    </cfRule>
    <cfRule type="cellIs" dxfId="156" priority="38" stopIfTrue="1" operator="equal">
      <formula>"売"</formula>
    </cfRule>
  </conditionalFormatting>
  <conditionalFormatting sqref="G64">
    <cfRule type="cellIs" dxfId="155" priority="35" stopIfTrue="1" operator="equal">
      <formula>"買"</formula>
    </cfRule>
    <cfRule type="cellIs" dxfId="154" priority="36" stopIfTrue="1" operator="equal">
      <formula>"売"</formula>
    </cfRule>
  </conditionalFormatting>
  <conditionalFormatting sqref="G65">
    <cfRule type="cellIs" dxfId="153" priority="33" stopIfTrue="1" operator="equal">
      <formula>"買"</formula>
    </cfRule>
    <cfRule type="cellIs" dxfId="152" priority="34" stopIfTrue="1" operator="equal">
      <formula>"売"</formula>
    </cfRule>
  </conditionalFormatting>
  <conditionalFormatting sqref="G66">
    <cfRule type="cellIs" dxfId="151" priority="31" stopIfTrue="1" operator="equal">
      <formula>"買"</formula>
    </cfRule>
    <cfRule type="cellIs" dxfId="150" priority="32" stopIfTrue="1" operator="equal">
      <formula>"売"</formula>
    </cfRule>
  </conditionalFormatting>
  <conditionalFormatting sqref="G67">
    <cfRule type="cellIs" dxfId="149" priority="29" stopIfTrue="1" operator="equal">
      <formula>"買"</formula>
    </cfRule>
    <cfRule type="cellIs" dxfId="148" priority="30" stopIfTrue="1" operator="equal">
      <formula>"売"</formula>
    </cfRule>
  </conditionalFormatting>
  <conditionalFormatting sqref="G68">
    <cfRule type="cellIs" dxfId="147" priority="27" stopIfTrue="1" operator="equal">
      <formula>"買"</formula>
    </cfRule>
    <cfRule type="cellIs" dxfId="146" priority="28" stopIfTrue="1" operator="equal">
      <formula>"売"</formula>
    </cfRule>
  </conditionalFormatting>
  <conditionalFormatting sqref="G69">
    <cfRule type="cellIs" dxfId="145" priority="25" stopIfTrue="1" operator="equal">
      <formula>"買"</formula>
    </cfRule>
    <cfRule type="cellIs" dxfId="144" priority="26" stopIfTrue="1" operator="equal">
      <formula>"売"</formula>
    </cfRule>
  </conditionalFormatting>
  <conditionalFormatting sqref="G70">
    <cfRule type="cellIs" dxfId="143" priority="23" stopIfTrue="1" operator="equal">
      <formula>"買"</formula>
    </cfRule>
    <cfRule type="cellIs" dxfId="142" priority="24" stopIfTrue="1" operator="equal">
      <formula>"売"</formula>
    </cfRule>
  </conditionalFormatting>
  <conditionalFormatting sqref="G71">
    <cfRule type="cellIs" dxfId="141" priority="21" stopIfTrue="1" operator="equal">
      <formula>"買"</formula>
    </cfRule>
    <cfRule type="cellIs" dxfId="140" priority="22" stopIfTrue="1" operator="equal">
      <formula>"売"</formula>
    </cfRule>
  </conditionalFormatting>
  <conditionalFormatting sqref="G72">
    <cfRule type="cellIs" dxfId="139" priority="19" stopIfTrue="1" operator="equal">
      <formula>"買"</formula>
    </cfRule>
    <cfRule type="cellIs" dxfId="138" priority="20" stopIfTrue="1" operator="equal">
      <formula>"売"</formula>
    </cfRule>
  </conditionalFormatting>
  <conditionalFormatting sqref="G73">
    <cfRule type="cellIs" dxfId="137" priority="17" stopIfTrue="1" operator="equal">
      <formula>"買"</formula>
    </cfRule>
    <cfRule type="cellIs" dxfId="136" priority="18" stopIfTrue="1" operator="equal">
      <formula>"売"</formula>
    </cfRule>
  </conditionalFormatting>
  <conditionalFormatting sqref="G75">
    <cfRule type="cellIs" dxfId="135" priority="13" stopIfTrue="1" operator="equal">
      <formula>"買"</formula>
    </cfRule>
    <cfRule type="cellIs" dxfId="134" priority="14" stopIfTrue="1" operator="equal">
      <formula>"売"</formula>
    </cfRule>
  </conditionalFormatting>
  <conditionalFormatting sqref="G76">
    <cfRule type="cellIs" dxfId="133" priority="11" stopIfTrue="1" operator="equal">
      <formula>"買"</formula>
    </cfRule>
    <cfRule type="cellIs" dxfId="132" priority="12" stopIfTrue="1" operator="equal">
      <formula>"売"</formula>
    </cfRule>
  </conditionalFormatting>
  <conditionalFormatting sqref="G77">
    <cfRule type="cellIs" dxfId="131" priority="9" stopIfTrue="1" operator="equal">
      <formula>"買"</formula>
    </cfRule>
    <cfRule type="cellIs" dxfId="130" priority="10" stopIfTrue="1" operator="equal">
      <formula>"売"</formula>
    </cfRule>
  </conditionalFormatting>
  <conditionalFormatting sqref="G78">
    <cfRule type="cellIs" dxfId="129" priority="7" stopIfTrue="1" operator="equal">
      <formula>"買"</formula>
    </cfRule>
    <cfRule type="cellIs" dxfId="128" priority="8" stopIfTrue="1" operator="equal">
      <formula>"売"</formula>
    </cfRule>
  </conditionalFormatting>
  <conditionalFormatting sqref="G79">
    <cfRule type="cellIs" dxfId="127" priority="5" stopIfTrue="1" operator="equal">
      <formula>"買"</formula>
    </cfRule>
    <cfRule type="cellIs" dxfId="126" priority="6" stopIfTrue="1" operator="equal">
      <formula>"売"</formula>
    </cfRule>
  </conditionalFormatting>
  <conditionalFormatting sqref="G80">
    <cfRule type="cellIs" dxfId="125" priority="3" stopIfTrue="1" operator="equal">
      <formula>"買"</formula>
    </cfRule>
    <cfRule type="cellIs" dxfId="124" priority="4" stopIfTrue="1" operator="equal">
      <formula>"売"</formula>
    </cfRule>
  </conditionalFormatting>
  <conditionalFormatting sqref="G81">
    <cfRule type="cellIs" dxfId="123" priority="1" stopIfTrue="1" operator="equal">
      <formula>"買"</formula>
    </cfRule>
    <cfRule type="cellIs" dxfId="122" priority="2" stopIfTrue="1" operator="equal">
      <formula>"売"</formula>
    </cfRule>
  </conditionalFormatting>
  <dataValidations count="1">
    <dataValidation type="list" allowBlank="1" showInputMessage="1" showErrorMessage="1" sqref="G9:G108" xr:uid="{DE037861-BBEA-4DF6-B51B-38AA01FA0AF6}">
      <formula1>"買,売"</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A5C83-07B2-4630-94C7-B507ADCA7B3E}">
  <dimension ref="B2:AA109"/>
  <sheetViews>
    <sheetView topLeftCell="B1" zoomScale="115" zoomScaleNormal="115" workbookViewId="0">
      <pane ySplit="8" topLeftCell="A9" activePane="bottomLeft" state="frozen"/>
      <selection pane="bottomLeft" activeCell="E82" sqref="E82"/>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53" t="s">
        <v>5</v>
      </c>
      <c r="C2" s="53"/>
      <c r="D2" s="55" t="s">
        <v>69</v>
      </c>
      <c r="E2" s="55"/>
      <c r="F2" s="53" t="s">
        <v>6</v>
      </c>
      <c r="G2" s="53"/>
      <c r="H2" s="57" t="s">
        <v>36</v>
      </c>
      <c r="I2" s="57"/>
      <c r="J2" s="53" t="s">
        <v>7</v>
      </c>
      <c r="K2" s="53"/>
      <c r="L2" s="54">
        <v>100000</v>
      </c>
      <c r="M2" s="55"/>
      <c r="N2" s="53" t="s">
        <v>8</v>
      </c>
      <c r="O2" s="53"/>
      <c r="P2" s="56">
        <f>SUM(L2,D4)</f>
        <v>113723.09373204628</v>
      </c>
      <c r="Q2" s="57"/>
      <c r="R2" s="1"/>
      <c r="S2" s="1"/>
      <c r="T2" s="1"/>
    </row>
    <row r="3" spans="2:27" ht="57" customHeight="1" x14ac:dyDescent="0.15">
      <c r="B3" s="53" t="s">
        <v>9</v>
      </c>
      <c r="C3" s="53"/>
      <c r="D3" s="58" t="s">
        <v>38</v>
      </c>
      <c r="E3" s="58"/>
      <c r="F3" s="58"/>
      <c r="G3" s="58"/>
      <c r="H3" s="58"/>
      <c r="I3" s="58"/>
      <c r="J3" s="53" t="s">
        <v>10</v>
      </c>
      <c r="K3" s="53"/>
      <c r="L3" s="58" t="s">
        <v>65</v>
      </c>
      <c r="M3" s="59"/>
      <c r="N3" s="59"/>
      <c r="O3" s="59"/>
      <c r="P3" s="59"/>
      <c r="Q3" s="59"/>
      <c r="R3" s="1"/>
      <c r="S3" s="1"/>
    </row>
    <row r="4" spans="2:27" x14ac:dyDescent="0.15">
      <c r="B4" s="53" t="s">
        <v>11</v>
      </c>
      <c r="C4" s="53"/>
      <c r="D4" s="60">
        <f>SUM($R$9:$S$993)</f>
        <v>13723.093732046287</v>
      </c>
      <c r="E4" s="60"/>
      <c r="F4" s="53" t="s">
        <v>12</v>
      </c>
      <c r="G4" s="53"/>
      <c r="H4" s="61">
        <f>SUM($T$9:$U$108)</f>
        <v>1223.499999999998</v>
      </c>
      <c r="I4" s="57"/>
      <c r="J4" s="62" t="s">
        <v>67</v>
      </c>
      <c r="K4" s="62"/>
      <c r="L4" s="56">
        <f>Z8/AA8</f>
        <v>-1.3021385845502547</v>
      </c>
      <c r="M4" s="56"/>
      <c r="N4" s="62" t="s">
        <v>62</v>
      </c>
      <c r="O4" s="62"/>
      <c r="P4" s="63">
        <f>MAX(Y:Y)</f>
        <v>0.15693726258880203</v>
      </c>
      <c r="Q4" s="63"/>
      <c r="R4" s="1"/>
      <c r="S4" s="1"/>
      <c r="T4" s="1"/>
    </row>
    <row r="5" spans="2:27" x14ac:dyDescent="0.15">
      <c r="B5" s="44" t="s">
        <v>15</v>
      </c>
      <c r="C5" s="42">
        <f>COUNTIF($R$9:$R$990,"&gt;0")</f>
        <v>30</v>
      </c>
      <c r="D5" s="41" t="s">
        <v>16</v>
      </c>
      <c r="E5" s="15">
        <f>COUNTIF($R$9:$R$990,"&lt;0")</f>
        <v>43</v>
      </c>
      <c r="F5" s="41" t="s">
        <v>17</v>
      </c>
      <c r="G5" s="42">
        <f>COUNTIF($R$9:$R$990,"=0")</f>
        <v>0</v>
      </c>
      <c r="H5" s="41" t="s">
        <v>18</v>
      </c>
      <c r="I5" s="43">
        <f>C5/SUM(C5,E5,G5)</f>
        <v>0.41095890410958902</v>
      </c>
      <c r="J5" s="64" t="s">
        <v>19</v>
      </c>
      <c r="K5" s="53"/>
      <c r="L5" s="65">
        <f>MAX(V9:V993)</f>
        <v>5</v>
      </c>
      <c r="M5" s="66"/>
      <c r="N5" s="17" t="s">
        <v>20</v>
      </c>
      <c r="O5" s="9"/>
      <c r="P5" s="65">
        <f>MAX(W9:W993)</f>
        <v>17</v>
      </c>
      <c r="Q5" s="66"/>
      <c r="R5" s="1"/>
      <c r="S5" s="1"/>
      <c r="T5" s="1"/>
    </row>
    <row r="6" spans="2:27" x14ac:dyDescent="0.15">
      <c r="B6" s="11"/>
      <c r="C6" s="13"/>
      <c r="D6" s="14"/>
      <c r="E6" s="10"/>
      <c r="F6" s="11"/>
      <c r="G6" s="10"/>
      <c r="H6" s="11"/>
      <c r="I6" s="16"/>
      <c r="J6" s="11"/>
      <c r="K6" s="11"/>
      <c r="L6" s="10"/>
      <c r="M6" s="40" t="s">
        <v>66</v>
      </c>
      <c r="N6" s="12"/>
      <c r="O6" s="12"/>
      <c r="P6" s="10"/>
      <c r="Q6" s="45"/>
      <c r="R6" s="1"/>
      <c r="S6" s="1"/>
      <c r="T6" s="1"/>
    </row>
    <row r="7" spans="2:27" x14ac:dyDescent="0.15">
      <c r="B7" s="67" t="s">
        <v>21</v>
      </c>
      <c r="C7" s="69" t="s">
        <v>22</v>
      </c>
      <c r="D7" s="70"/>
      <c r="E7" s="73" t="s">
        <v>23</v>
      </c>
      <c r="F7" s="74"/>
      <c r="G7" s="74"/>
      <c r="H7" s="74"/>
      <c r="I7" s="75"/>
      <c r="J7" s="76" t="s">
        <v>71</v>
      </c>
      <c r="K7" s="77"/>
      <c r="L7" s="78"/>
      <c r="M7" s="79" t="s">
        <v>25</v>
      </c>
      <c r="N7" s="80" t="s">
        <v>26</v>
      </c>
      <c r="O7" s="81"/>
      <c r="P7" s="81"/>
      <c r="Q7" s="82"/>
      <c r="R7" s="83" t="s">
        <v>27</v>
      </c>
      <c r="S7" s="83"/>
      <c r="T7" s="83"/>
      <c r="U7" s="83"/>
    </row>
    <row r="8" spans="2:27" x14ac:dyDescent="0.15">
      <c r="B8" s="68"/>
      <c r="C8" s="71"/>
      <c r="D8" s="72"/>
      <c r="E8" s="18" t="s">
        <v>28</v>
      </c>
      <c r="F8" s="18" t="s">
        <v>29</v>
      </c>
      <c r="G8" s="18" t="s">
        <v>30</v>
      </c>
      <c r="H8" s="84" t="s">
        <v>31</v>
      </c>
      <c r="I8" s="75"/>
      <c r="J8" s="4" t="s">
        <v>32</v>
      </c>
      <c r="K8" s="85" t="s">
        <v>33</v>
      </c>
      <c r="L8" s="78"/>
      <c r="M8" s="79"/>
      <c r="N8" s="5" t="s">
        <v>28</v>
      </c>
      <c r="O8" s="5" t="s">
        <v>29</v>
      </c>
      <c r="P8" s="86" t="s">
        <v>31</v>
      </c>
      <c r="Q8" s="82"/>
      <c r="R8" s="83" t="s">
        <v>34</v>
      </c>
      <c r="S8" s="83"/>
      <c r="T8" s="83" t="s">
        <v>32</v>
      </c>
      <c r="U8" s="83"/>
      <c r="Y8" t="s">
        <v>61</v>
      </c>
      <c r="Z8">
        <f>SUM(Z9:Z108)</f>
        <v>59142.958766741052</v>
      </c>
      <c r="AA8">
        <f>SUM(AA9:AA108)</f>
        <v>-45419.865034694769</v>
      </c>
    </row>
    <row r="9" spans="2:27" x14ac:dyDescent="0.15">
      <c r="B9" s="46">
        <v>1</v>
      </c>
      <c r="C9" s="87">
        <f>L2</f>
        <v>100000</v>
      </c>
      <c r="D9" s="87"/>
      <c r="E9" s="46">
        <v>2001</v>
      </c>
      <c r="F9" s="8">
        <v>43946</v>
      </c>
      <c r="G9" s="46" t="s">
        <v>3</v>
      </c>
      <c r="H9" s="88">
        <v>121.96</v>
      </c>
      <c r="I9" s="88"/>
      <c r="J9" s="46">
        <v>74</v>
      </c>
      <c r="K9" s="87">
        <f>IF(J9="","",C9*0.01)</f>
        <v>1000</v>
      </c>
      <c r="L9" s="87"/>
      <c r="M9" s="6">
        <f>IF(J9="","",(K9/J9)/LOOKUP(RIGHT($D$2,3),定数!$A$6:$A$13,定数!$B$6:$B$13))</f>
        <v>0.13513513513513514</v>
      </c>
      <c r="N9" s="46">
        <v>2001</v>
      </c>
      <c r="O9" s="8">
        <v>43947</v>
      </c>
      <c r="P9" s="88">
        <v>122.7</v>
      </c>
      <c r="Q9" s="88"/>
      <c r="R9" s="89">
        <f>IF(P9="","",T9*M9*LOOKUP(RIGHT($D$2,3),定数!$A$6:$A$13,定数!$B$6:$B$13))</f>
        <v>-1000.0000000000124</v>
      </c>
      <c r="S9" s="89"/>
      <c r="T9" s="90">
        <f>IF(P9="","",IF(G9="買",(P9-H9),(H9-P9))*IF(RIGHT($D$2,3)="JPY",100,10000))</f>
        <v>-74.000000000000909</v>
      </c>
      <c r="U9" s="90"/>
      <c r="V9" s="1">
        <f>IF(T9&lt;&gt;"",IF(T9&gt;0,1+V8,0),"")</f>
        <v>0</v>
      </c>
      <c r="W9">
        <f>IF(T9&lt;&gt;"",IF(T9&lt;0,1+W8,0),"")</f>
        <v>1</v>
      </c>
      <c r="Z9" t="str">
        <f>IF(R9&gt;0,R9,"")</f>
        <v/>
      </c>
      <c r="AA9">
        <f>IF(R9&lt;0,R9,"")</f>
        <v>-1000.0000000000124</v>
      </c>
    </row>
    <row r="10" spans="2:27" x14ac:dyDescent="0.15">
      <c r="B10" s="46">
        <v>2</v>
      </c>
      <c r="C10" s="87">
        <f t="shared" ref="C10:C73" si="0">IF(R9="","",C9+R9)</f>
        <v>98999.999999999985</v>
      </c>
      <c r="D10" s="87"/>
      <c r="E10" s="46">
        <v>2001</v>
      </c>
      <c r="F10" s="8">
        <v>44008</v>
      </c>
      <c r="G10" s="46" t="s">
        <v>4</v>
      </c>
      <c r="H10" s="88">
        <v>124.08</v>
      </c>
      <c r="I10" s="88"/>
      <c r="J10" s="46">
        <v>83</v>
      </c>
      <c r="K10" s="87">
        <f t="shared" ref="K10:K73" si="1">IF(J10="","",C10*0.01)</f>
        <v>989.99999999999989</v>
      </c>
      <c r="L10" s="87"/>
      <c r="M10" s="6">
        <f>IF(J10="","",(K10/J10)/LOOKUP(RIGHT($D$2,3),定数!$A$6:$A$13,定数!$B$6:$B$13))</f>
        <v>0.11927710843373493</v>
      </c>
      <c r="N10" s="46">
        <v>2001</v>
      </c>
      <c r="O10" s="8">
        <v>44017</v>
      </c>
      <c r="P10" s="88">
        <v>125.71</v>
      </c>
      <c r="Q10" s="88"/>
      <c r="R10" s="89">
        <f>IF(P10="","",T10*M10*LOOKUP(RIGHT($D$2,3),定数!$A$6:$A$13,定数!$B$6:$B$13))</f>
        <v>1944.2168674698739</v>
      </c>
      <c r="S10" s="89"/>
      <c r="T10" s="90">
        <f>IF(P10="","",IF(G10="買",(P10-H10),(H10-P10))*IF(RIGHT($D$2,3)="JPY",100,10000))</f>
        <v>162.99999999999955</v>
      </c>
      <c r="U10" s="90"/>
      <c r="V10" s="22">
        <f t="shared" ref="V10:V22" si="2">IF(T10&lt;&gt;"",IF(T10&gt;0,1+V9,0),"")</f>
        <v>1</v>
      </c>
      <c r="W10">
        <f t="shared" ref="W10:W73" si="3">IF(T10&lt;&gt;"",IF(T10&lt;0,1+W9,0),"")</f>
        <v>0</v>
      </c>
      <c r="X10" s="38">
        <f>IF(C10&lt;&gt;"",MAX(C10,C9),"")</f>
        <v>100000</v>
      </c>
      <c r="Z10">
        <f t="shared" ref="Z10:Z73" si="4">IF(R10&gt;0,R10,"")</f>
        <v>1944.2168674698739</v>
      </c>
      <c r="AA10" t="str">
        <f t="shared" ref="AA10:AA73" si="5">IF(R10&lt;0,R10,"")</f>
        <v/>
      </c>
    </row>
    <row r="11" spans="2:27" x14ac:dyDescent="0.15">
      <c r="B11" s="46">
        <v>3</v>
      </c>
      <c r="C11" s="87">
        <f t="shared" si="0"/>
        <v>100944.21686746986</v>
      </c>
      <c r="D11" s="87"/>
      <c r="E11" s="46">
        <v>2001</v>
      </c>
      <c r="F11" s="8">
        <v>44011</v>
      </c>
      <c r="G11" s="46" t="s">
        <v>4</v>
      </c>
      <c r="H11" s="88">
        <v>124.89</v>
      </c>
      <c r="I11" s="88"/>
      <c r="J11" s="46">
        <v>118</v>
      </c>
      <c r="K11" s="87">
        <f t="shared" si="1"/>
        <v>1009.4421686746987</v>
      </c>
      <c r="L11" s="87"/>
      <c r="M11" s="6">
        <f>IF(J11="","",(K11/J11)/LOOKUP(RIGHT($D$2,3),定数!$A$6:$A$13,定数!$B$6:$B$13))</f>
        <v>8.554594649785581E-2</v>
      </c>
      <c r="N11" s="46">
        <v>2001</v>
      </c>
      <c r="O11" s="8">
        <v>44015</v>
      </c>
      <c r="P11" s="88">
        <v>123.71</v>
      </c>
      <c r="Q11" s="88"/>
      <c r="R11" s="89">
        <f>IF(P11="","",T11*M11*LOOKUP(RIGHT($D$2,3),定数!$A$6:$A$13,定数!$B$6:$B$13))</f>
        <v>-1009.4421686747044</v>
      </c>
      <c r="S11" s="89"/>
      <c r="T11" s="90">
        <f>IF(P11="","",IF(G11="買",(P11-H11),(H11-P11))*IF(RIGHT($D$2,3)="JPY",100,10000))</f>
        <v>-118.00000000000068</v>
      </c>
      <c r="U11" s="90"/>
      <c r="V11" s="22">
        <f t="shared" si="2"/>
        <v>0</v>
      </c>
      <c r="W11">
        <f t="shared" si="3"/>
        <v>1</v>
      </c>
      <c r="X11" s="38">
        <f>IF(C11&lt;&gt;"",MAX(X10,C11),"")</f>
        <v>100944.21686746986</v>
      </c>
      <c r="Y11" s="39">
        <f>IF(X11&lt;&gt;"",1-(C11/X11),"")</f>
        <v>0</v>
      </c>
      <c r="Z11" t="str">
        <f t="shared" si="4"/>
        <v/>
      </c>
      <c r="AA11">
        <f t="shared" si="5"/>
        <v>-1009.4421686747044</v>
      </c>
    </row>
    <row r="12" spans="2:27" x14ac:dyDescent="0.15">
      <c r="B12" s="46">
        <v>4</v>
      </c>
      <c r="C12" s="87">
        <f t="shared" si="0"/>
        <v>99934.774698795154</v>
      </c>
      <c r="D12" s="87"/>
      <c r="E12" s="46">
        <v>2001</v>
      </c>
      <c r="F12" s="8">
        <v>44049</v>
      </c>
      <c r="G12" s="46" t="s">
        <v>3</v>
      </c>
      <c r="H12" s="88">
        <v>123.57</v>
      </c>
      <c r="I12" s="88"/>
      <c r="J12" s="46">
        <v>76</v>
      </c>
      <c r="K12" s="87">
        <f t="shared" si="1"/>
        <v>999.34774698795161</v>
      </c>
      <c r="L12" s="87"/>
      <c r="M12" s="6">
        <f>IF(J12="","",(K12/J12)/LOOKUP(RIGHT($D$2,3),定数!$A$6:$A$13,定数!$B$6:$B$13))</f>
        <v>0.13149312460367785</v>
      </c>
      <c r="N12" s="46">
        <v>2001</v>
      </c>
      <c r="O12" s="8">
        <v>44052</v>
      </c>
      <c r="P12" s="88">
        <v>122.627</v>
      </c>
      <c r="Q12" s="88"/>
      <c r="R12" s="89">
        <f>IF(P12="","",T12*M12*LOOKUP(RIGHT($D$2,3),定数!$A$6:$A$13,定数!$B$6:$B$13))</f>
        <v>1239.9801650126794</v>
      </c>
      <c r="S12" s="89"/>
      <c r="T12" s="90">
        <f t="shared" ref="T12:T75" si="6">IF(P12="","",IF(G12="買",(P12-H12),(H12-P12))*IF(RIGHT($D$2,3)="JPY",100,10000))</f>
        <v>94.299999999999784</v>
      </c>
      <c r="U12" s="90"/>
      <c r="V12" s="22">
        <f t="shared" si="2"/>
        <v>1</v>
      </c>
      <c r="W12">
        <f t="shared" si="3"/>
        <v>0</v>
      </c>
      <c r="X12" s="38">
        <f t="shared" ref="X12:X75" si="7">IF(C12&lt;&gt;"",MAX(X11,C12),"")</f>
        <v>100944.21686746986</v>
      </c>
      <c r="Y12" s="39">
        <f t="shared" ref="Y12:Y75" si="8">IF(X12&lt;&gt;"",1-(C12/X12),"")</f>
        <v>1.000000000000012E-2</v>
      </c>
      <c r="Z12">
        <f t="shared" si="4"/>
        <v>1239.9801650126794</v>
      </c>
      <c r="AA12" t="str">
        <f t="shared" si="5"/>
        <v/>
      </c>
    </row>
    <row r="13" spans="2:27" x14ac:dyDescent="0.15">
      <c r="B13" s="46">
        <v>5</v>
      </c>
      <c r="C13" s="87">
        <f t="shared" si="0"/>
        <v>101174.75486380783</v>
      </c>
      <c r="D13" s="87"/>
      <c r="E13" s="46">
        <v>2001</v>
      </c>
      <c r="F13" s="8">
        <v>44071</v>
      </c>
      <c r="G13" s="46" t="s">
        <v>3</v>
      </c>
      <c r="H13" s="88">
        <v>119.67</v>
      </c>
      <c r="I13" s="88"/>
      <c r="J13" s="46">
        <v>119</v>
      </c>
      <c r="K13" s="87">
        <f t="shared" si="1"/>
        <v>1011.7475486380783</v>
      </c>
      <c r="L13" s="87"/>
      <c r="M13" s="6">
        <f>IF(J13="","",(K13/J13)/LOOKUP(RIGHT($D$2,3),定数!$A$6:$A$13,定数!$B$6:$B$13))</f>
        <v>8.5020802406561208E-2</v>
      </c>
      <c r="N13" s="46">
        <v>2001</v>
      </c>
      <c r="O13" s="8">
        <v>44079</v>
      </c>
      <c r="P13" s="88">
        <v>120.86</v>
      </c>
      <c r="Q13" s="88"/>
      <c r="R13" s="89">
        <f>IF(P13="","",T13*M13*LOOKUP(RIGHT($D$2,3),定数!$A$6:$A$13,定数!$B$6:$B$13))</f>
        <v>-1011.7475486380764</v>
      </c>
      <c r="S13" s="89"/>
      <c r="T13" s="90">
        <f t="shared" si="6"/>
        <v>-118.99999999999977</v>
      </c>
      <c r="U13" s="90"/>
      <c r="V13" s="22">
        <f t="shared" si="2"/>
        <v>0</v>
      </c>
      <c r="W13">
        <f t="shared" si="3"/>
        <v>1</v>
      </c>
      <c r="X13" s="38">
        <f t="shared" si="7"/>
        <v>101174.75486380783</v>
      </c>
      <c r="Y13" s="39">
        <f t="shared" si="8"/>
        <v>0</v>
      </c>
      <c r="Z13" t="str">
        <f t="shared" si="4"/>
        <v/>
      </c>
      <c r="AA13">
        <f t="shared" si="5"/>
        <v>-1011.7475486380764</v>
      </c>
    </row>
    <row r="14" spans="2:27" x14ac:dyDescent="0.15">
      <c r="B14" s="46">
        <v>6</v>
      </c>
      <c r="C14" s="87">
        <f t="shared" si="0"/>
        <v>100163.00731516976</v>
      </c>
      <c r="D14" s="87"/>
      <c r="E14" s="46">
        <v>2001</v>
      </c>
      <c r="F14" s="8">
        <v>44123</v>
      </c>
      <c r="G14" s="46" t="s">
        <v>4</v>
      </c>
      <c r="H14" s="88">
        <v>121.41</v>
      </c>
      <c r="I14" s="88"/>
      <c r="J14" s="46">
        <v>64</v>
      </c>
      <c r="K14" s="87">
        <f t="shared" si="1"/>
        <v>1001.6300731516976</v>
      </c>
      <c r="L14" s="87"/>
      <c r="M14" s="6">
        <f>IF(J14="","",(K14/J14)/LOOKUP(RIGHT($D$2,3),定数!$A$6:$A$13,定数!$B$6:$B$13))</f>
        <v>0.15650469892995275</v>
      </c>
      <c r="N14" s="46">
        <v>2001</v>
      </c>
      <c r="O14" s="8">
        <v>44126</v>
      </c>
      <c r="P14" s="88">
        <v>122.66</v>
      </c>
      <c r="Q14" s="88"/>
      <c r="R14" s="89">
        <f>IF(P14="","",T14*M14*LOOKUP(RIGHT($D$2,3),定数!$A$6:$A$13,定数!$B$6:$B$13))</f>
        <v>1956.3087366244094</v>
      </c>
      <c r="S14" s="89"/>
      <c r="T14" s="90">
        <f t="shared" si="6"/>
        <v>125</v>
      </c>
      <c r="U14" s="90"/>
      <c r="V14" s="22">
        <f t="shared" si="2"/>
        <v>1</v>
      </c>
      <c r="W14">
        <f t="shared" si="3"/>
        <v>0</v>
      </c>
      <c r="X14" s="38">
        <f t="shared" si="7"/>
        <v>101174.75486380783</v>
      </c>
      <c r="Y14" s="39">
        <f t="shared" si="8"/>
        <v>9.9999999999998979E-3</v>
      </c>
      <c r="Z14">
        <f t="shared" si="4"/>
        <v>1956.3087366244094</v>
      </c>
      <c r="AA14" t="str">
        <f t="shared" si="5"/>
        <v/>
      </c>
    </row>
    <row r="15" spans="2:27" x14ac:dyDescent="0.15">
      <c r="B15" s="46">
        <v>7</v>
      </c>
      <c r="C15" s="87">
        <f t="shared" si="0"/>
        <v>102119.31605179417</v>
      </c>
      <c r="D15" s="87"/>
      <c r="E15" s="46">
        <v>2001</v>
      </c>
      <c r="F15" s="8">
        <v>44114</v>
      </c>
      <c r="G15" s="46" t="s">
        <v>4</v>
      </c>
      <c r="H15" s="88">
        <v>120.66</v>
      </c>
      <c r="I15" s="88"/>
      <c r="J15" s="46">
        <v>90</v>
      </c>
      <c r="K15" s="87">
        <f t="shared" si="1"/>
        <v>1021.1931605179417</v>
      </c>
      <c r="L15" s="87"/>
      <c r="M15" s="6">
        <f>IF(J15="","",(K15/J15)/LOOKUP(RIGHT($D$2,3),定数!$A$6:$A$13,定数!$B$6:$B$13))</f>
        <v>0.11346590672421573</v>
      </c>
      <c r="N15" s="46">
        <v>2001</v>
      </c>
      <c r="O15" s="8">
        <v>44126</v>
      </c>
      <c r="P15" s="88">
        <v>122.43</v>
      </c>
      <c r="Q15" s="88"/>
      <c r="R15" s="89">
        <f>IF(P15="","",T15*M15*LOOKUP(RIGHT($D$2,3),定数!$A$6:$A$13,定数!$B$6:$B$13))</f>
        <v>2008.3465490186302</v>
      </c>
      <c r="S15" s="89"/>
      <c r="T15" s="90">
        <f t="shared" si="6"/>
        <v>177.00000000000102</v>
      </c>
      <c r="U15" s="90"/>
      <c r="V15" s="22">
        <f t="shared" si="2"/>
        <v>2</v>
      </c>
      <c r="W15">
        <f t="shared" si="3"/>
        <v>0</v>
      </c>
      <c r="X15" s="38">
        <f t="shared" si="7"/>
        <v>102119.31605179417</v>
      </c>
      <c r="Y15" s="39">
        <f t="shared" si="8"/>
        <v>0</v>
      </c>
      <c r="Z15">
        <f t="shared" si="4"/>
        <v>2008.3465490186302</v>
      </c>
      <c r="AA15" t="str">
        <f t="shared" si="5"/>
        <v/>
      </c>
    </row>
    <row r="16" spans="2:27" x14ac:dyDescent="0.15">
      <c r="B16" s="46">
        <v>8</v>
      </c>
      <c r="C16" s="87">
        <f t="shared" si="0"/>
        <v>104127.66260081281</v>
      </c>
      <c r="D16" s="87"/>
      <c r="E16" s="46">
        <v>2001</v>
      </c>
      <c r="F16" s="8">
        <v>44119</v>
      </c>
      <c r="G16" s="46" t="s">
        <v>4</v>
      </c>
      <c r="H16" s="88">
        <v>121.21</v>
      </c>
      <c r="I16" s="88"/>
      <c r="J16" s="46">
        <v>79</v>
      </c>
      <c r="K16" s="87">
        <f t="shared" si="1"/>
        <v>1041.276626008128</v>
      </c>
      <c r="L16" s="87"/>
      <c r="M16" s="6">
        <f>IF(J16="","",(K16/J16)/LOOKUP(RIGHT($D$2,3),定数!$A$6:$A$13,定数!$B$6:$B$13))</f>
        <v>0.13180716784913013</v>
      </c>
      <c r="N16" s="46">
        <v>2001</v>
      </c>
      <c r="O16" s="8">
        <v>44127</v>
      </c>
      <c r="P16" s="88">
        <v>122.76</v>
      </c>
      <c r="Q16" s="88"/>
      <c r="R16" s="89">
        <f>IF(P16="","",T16*M16*LOOKUP(RIGHT($D$2,3),定数!$A$6:$A$13,定数!$B$6:$B$13))</f>
        <v>2043.0111016615322</v>
      </c>
      <c r="S16" s="89"/>
      <c r="T16" s="90">
        <f t="shared" si="6"/>
        <v>155.00000000000114</v>
      </c>
      <c r="U16" s="90"/>
      <c r="V16" s="22">
        <f t="shared" si="2"/>
        <v>3</v>
      </c>
      <c r="W16">
        <f t="shared" si="3"/>
        <v>0</v>
      </c>
      <c r="X16" s="38">
        <f t="shared" si="7"/>
        <v>104127.66260081281</v>
      </c>
      <c r="Y16" s="39">
        <f t="shared" si="8"/>
        <v>0</v>
      </c>
      <c r="Z16">
        <f t="shared" si="4"/>
        <v>2043.0111016615322</v>
      </c>
      <c r="AA16" t="str">
        <f t="shared" si="5"/>
        <v/>
      </c>
    </row>
    <row r="17" spans="2:27" x14ac:dyDescent="0.15">
      <c r="B17" s="46">
        <v>9</v>
      </c>
      <c r="C17" s="87">
        <f t="shared" si="0"/>
        <v>106170.67370247433</v>
      </c>
      <c r="D17" s="87"/>
      <c r="E17" s="46">
        <v>2001</v>
      </c>
      <c r="F17" s="8">
        <v>44169</v>
      </c>
      <c r="G17" s="46" t="s">
        <v>4</v>
      </c>
      <c r="H17" s="88">
        <v>124.44</v>
      </c>
      <c r="I17" s="88"/>
      <c r="J17" s="46">
        <v>82</v>
      </c>
      <c r="K17" s="87">
        <f t="shared" si="1"/>
        <v>1061.7067370247435</v>
      </c>
      <c r="L17" s="87"/>
      <c r="M17" s="6">
        <f>IF(J17="","",(K17/J17)/LOOKUP(RIGHT($D$2,3),定数!$A$6:$A$13,定数!$B$6:$B$13))</f>
        <v>0.12947643134448092</v>
      </c>
      <c r="N17" s="46">
        <v>2001</v>
      </c>
      <c r="O17" s="8">
        <v>44175</v>
      </c>
      <c r="P17" s="88">
        <v>126.05</v>
      </c>
      <c r="Q17" s="88"/>
      <c r="R17" s="89">
        <f>IF(P17="","",T17*M17*LOOKUP(RIGHT($D$2,3),定数!$A$6:$A$13,定数!$B$6:$B$13))</f>
        <v>2084.570544646142</v>
      </c>
      <c r="S17" s="89"/>
      <c r="T17" s="90">
        <f t="shared" si="6"/>
        <v>160.99999999999994</v>
      </c>
      <c r="U17" s="90"/>
      <c r="V17" s="22">
        <f t="shared" si="2"/>
        <v>4</v>
      </c>
      <c r="W17">
        <f t="shared" si="3"/>
        <v>0</v>
      </c>
      <c r="X17" s="38">
        <f t="shared" si="7"/>
        <v>106170.67370247433</v>
      </c>
      <c r="Y17" s="39">
        <f t="shared" si="8"/>
        <v>0</v>
      </c>
      <c r="Z17">
        <f t="shared" si="4"/>
        <v>2084.570544646142</v>
      </c>
      <c r="AA17" t="str">
        <f t="shared" si="5"/>
        <v/>
      </c>
    </row>
    <row r="18" spans="2:27" x14ac:dyDescent="0.15">
      <c r="B18" s="46">
        <v>10</v>
      </c>
      <c r="C18" s="87">
        <f t="shared" si="0"/>
        <v>108255.24424712047</v>
      </c>
      <c r="D18" s="87"/>
      <c r="E18" s="46">
        <v>2002</v>
      </c>
      <c r="F18" s="8">
        <v>43851</v>
      </c>
      <c r="G18" s="46" t="s">
        <v>4</v>
      </c>
      <c r="H18" s="88">
        <v>132.94</v>
      </c>
      <c r="I18" s="88"/>
      <c r="J18" s="46">
        <v>95</v>
      </c>
      <c r="K18" s="87">
        <f t="shared" si="1"/>
        <v>1082.5524424712048</v>
      </c>
      <c r="L18" s="87"/>
      <c r="M18" s="6">
        <f>IF(J18="","",(K18/J18)/LOOKUP(RIGHT($D$2,3),定数!$A$6:$A$13,定数!$B$6:$B$13))</f>
        <v>0.11395288868117946</v>
      </c>
      <c r="N18" s="46">
        <v>2002</v>
      </c>
      <c r="O18" s="8">
        <v>43854</v>
      </c>
      <c r="P18" s="88">
        <v>134.81</v>
      </c>
      <c r="Q18" s="88"/>
      <c r="R18" s="89">
        <f>IF(P18="","",T18*M18*LOOKUP(RIGHT($D$2,3),定数!$A$6:$A$13,定数!$B$6:$B$13))</f>
        <v>2130.9190183380611</v>
      </c>
      <c r="S18" s="89"/>
      <c r="T18" s="90">
        <f t="shared" si="6"/>
        <v>187.00000000000045</v>
      </c>
      <c r="U18" s="90"/>
      <c r="V18" s="22">
        <f t="shared" si="2"/>
        <v>5</v>
      </c>
      <c r="W18">
        <f t="shared" si="3"/>
        <v>0</v>
      </c>
      <c r="X18" s="38">
        <f t="shared" si="7"/>
        <v>108255.24424712047</v>
      </c>
      <c r="Y18" s="39">
        <f t="shared" si="8"/>
        <v>0</v>
      </c>
      <c r="Z18">
        <f t="shared" si="4"/>
        <v>2130.9190183380611</v>
      </c>
      <c r="AA18" t="str">
        <f t="shared" si="5"/>
        <v/>
      </c>
    </row>
    <row r="19" spans="2:27" x14ac:dyDescent="0.15">
      <c r="B19" s="46">
        <v>11</v>
      </c>
      <c r="C19" s="87">
        <f t="shared" si="0"/>
        <v>110386.16326545853</v>
      </c>
      <c r="D19" s="87"/>
      <c r="E19" s="46">
        <v>2002</v>
      </c>
      <c r="F19" s="8">
        <v>44030</v>
      </c>
      <c r="G19" s="46" t="s">
        <v>3</v>
      </c>
      <c r="H19" s="88">
        <v>116.23</v>
      </c>
      <c r="I19" s="88"/>
      <c r="J19" s="46">
        <v>113</v>
      </c>
      <c r="K19" s="87">
        <f t="shared" si="1"/>
        <v>1103.8616326545853</v>
      </c>
      <c r="L19" s="87"/>
      <c r="M19" s="6">
        <f>IF(J19="","",(K19/J19)/LOOKUP(RIGHT($D$2,3),定数!$A$6:$A$13,定数!$B$6:$B$13))</f>
        <v>9.768687014642348E-2</v>
      </c>
      <c r="N19" s="46">
        <v>2002</v>
      </c>
      <c r="O19" s="8">
        <v>44035</v>
      </c>
      <c r="P19" s="88">
        <v>117.34</v>
      </c>
      <c r="Q19" s="88"/>
      <c r="R19" s="89">
        <f>IF(P19="","",T19*M19*LOOKUP(RIGHT($D$2,3),定数!$A$6:$A$13,定数!$B$6:$B$13))</f>
        <v>-1084.3242586253</v>
      </c>
      <c r="S19" s="89"/>
      <c r="T19" s="90">
        <f t="shared" si="6"/>
        <v>-110.99999999999994</v>
      </c>
      <c r="U19" s="90"/>
      <c r="V19" s="22">
        <f t="shared" si="2"/>
        <v>0</v>
      </c>
      <c r="W19">
        <f t="shared" si="3"/>
        <v>1</v>
      </c>
      <c r="X19" s="38">
        <f t="shared" si="7"/>
        <v>110386.16326545853</v>
      </c>
      <c r="Y19" s="39">
        <f t="shared" si="8"/>
        <v>0</v>
      </c>
      <c r="Z19" t="str">
        <f t="shared" si="4"/>
        <v/>
      </c>
      <c r="AA19">
        <f t="shared" si="5"/>
        <v>-1084.3242586253</v>
      </c>
    </row>
    <row r="20" spans="2:27" x14ac:dyDescent="0.15">
      <c r="B20" s="46">
        <v>12</v>
      </c>
      <c r="C20" s="87">
        <f t="shared" si="0"/>
        <v>109301.83900683322</v>
      </c>
      <c r="D20" s="87"/>
      <c r="E20" s="46">
        <v>2002</v>
      </c>
      <c r="F20" s="8">
        <v>44120</v>
      </c>
      <c r="G20" s="46" t="s">
        <v>4</v>
      </c>
      <c r="H20" s="88">
        <v>125.08</v>
      </c>
      <c r="I20" s="88"/>
      <c r="J20" s="46">
        <v>121</v>
      </c>
      <c r="K20" s="87">
        <f t="shared" si="1"/>
        <v>1093.0183900683323</v>
      </c>
      <c r="L20" s="87"/>
      <c r="M20" s="6">
        <f>IF(J20="","",(K20/J20)/LOOKUP(RIGHT($D$2,3),定数!$A$6:$A$13,定数!$B$6:$B$13))</f>
        <v>9.0332098352754728E-2</v>
      </c>
      <c r="N20" s="46">
        <v>2002</v>
      </c>
      <c r="O20" s="8">
        <v>44127</v>
      </c>
      <c r="P20" s="88">
        <v>123.87</v>
      </c>
      <c r="Q20" s="88"/>
      <c r="R20" s="89">
        <f>IF(P20="","",T20*M20*LOOKUP(RIGHT($D$2,3),定数!$A$6:$A$13,定数!$B$6:$B$13))</f>
        <v>-1093.0183900683267</v>
      </c>
      <c r="S20" s="89"/>
      <c r="T20" s="90">
        <f t="shared" si="6"/>
        <v>-120.99999999999937</v>
      </c>
      <c r="U20" s="90"/>
      <c r="V20" s="22">
        <f t="shared" si="2"/>
        <v>0</v>
      </c>
      <c r="W20">
        <f t="shared" si="3"/>
        <v>2</v>
      </c>
      <c r="X20" s="38">
        <f t="shared" si="7"/>
        <v>110386.16326545853</v>
      </c>
      <c r="Y20" s="39">
        <f t="shared" si="8"/>
        <v>9.8230088495575574E-3</v>
      </c>
      <c r="Z20" t="str">
        <f t="shared" si="4"/>
        <v/>
      </c>
      <c r="AA20">
        <f t="shared" si="5"/>
        <v>-1093.0183900683267</v>
      </c>
    </row>
    <row r="21" spans="2:27" x14ac:dyDescent="0.15">
      <c r="B21" s="46">
        <v>13</v>
      </c>
      <c r="C21" s="87">
        <f t="shared" si="0"/>
        <v>108208.82061676489</v>
      </c>
      <c r="D21" s="87"/>
      <c r="E21" s="46">
        <v>2003</v>
      </c>
      <c r="F21" s="8">
        <v>43840</v>
      </c>
      <c r="G21" s="46" t="s">
        <v>3</v>
      </c>
      <c r="H21" s="88">
        <v>119.03</v>
      </c>
      <c r="I21" s="88"/>
      <c r="J21" s="46">
        <v>104</v>
      </c>
      <c r="K21" s="87">
        <f t="shared" si="1"/>
        <v>1082.0882061676489</v>
      </c>
      <c r="L21" s="87"/>
      <c r="M21" s="6">
        <f>IF(J21="","",(K21/J21)/LOOKUP(RIGHT($D$2,3),定数!$A$6:$A$13,定数!$B$6:$B$13))</f>
        <v>0.10404694290073546</v>
      </c>
      <c r="N21" s="46">
        <v>2003</v>
      </c>
      <c r="O21" s="8">
        <v>43861</v>
      </c>
      <c r="P21" s="88">
        <v>120.07</v>
      </c>
      <c r="Q21" s="88"/>
      <c r="R21" s="89">
        <f>IF(P21="","",T21*M21*LOOKUP(RIGHT($D$2,3),定数!$A$6:$A$13,定数!$B$6:$B$13))</f>
        <v>-1082.0882061676405</v>
      </c>
      <c r="S21" s="89"/>
      <c r="T21" s="90">
        <f t="shared" si="6"/>
        <v>-103.9999999999992</v>
      </c>
      <c r="U21" s="90"/>
      <c r="V21" s="22">
        <f t="shared" si="2"/>
        <v>0</v>
      </c>
      <c r="W21">
        <f t="shared" si="3"/>
        <v>3</v>
      </c>
      <c r="X21" s="38">
        <f t="shared" si="7"/>
        <v>110386.16326545853</v>
      </c>
      <c r="Y21" s="39">
        <f t="shared" si="8"/>
        <v>1.9724778761061934E-2</v>
      </c>
      <c r="Z21" t="str">
        <f t="shared" si="4"/>
        <v/>
      </c>
      <c r="AA21">
        <f t="shared" si="5"/>
        <v>-1082.0882061676405</v>
      </c>
    </row>
    <row r="22" spans="2:27" x14ac:dyDescent="0.15">
      <c r="B22" s="46">
        <v>14</v>
      </c>
      <c r="C22" s="87">
        <f t="shared" si="0"/>
        <v>107126.73241059725</v>
      </c>
      <c r="D22" s="87"/>
      <c r="E22" s="46">
        <v>2003</v>
      </c>
      <c r="F22" s="8">
        <v>43851</v>
      </c>
      <c r="G22" s="46" t="s">
        <v>3</v>
      </c>
      <c r="H22" s="88">
        <v>117.96</v>
      </c>
      <c r="I22" s="88"/>
      <c r="J22" s="46">
        <v>122</v>
      </c>
      <c r="K22" s="87">
        <f t="shared" si="1"/>
        <v>1071.2673241059724</v>
      </c>
      <c r="L22" s="87"/>
      <c r="M22" s="6">
        <f>IF(J22="","",(K22/J22)/LOOKUP(RIGHT($D$2,3),定数!$A$6:$A$13,定数!$B$6:$B$13))</f>
        <v>8.7808797057866594E-2</v>
      </c>
      <c r="N22" s="46">
        <v>2003</v>
      </c>
      <c r="O22" s="8">
        <v>43857</v>
      </c>
      <c r="P22" s="88">
        <v>119.18</v>
      </c>
      <c r="Q22" s="88"/>
      <c r="R22" s="89">
        <f>IF(P22="","",T22*M22*LOOKUP(RIGHT($D$2,3),定数!$A$6:$A$13,定数!$B$6:$B$13))</f>
        <v>-1071.267324105984</v>
      </c>
      <c r="S22" s="89"/>
      <c r="T22" s="90">
        <f t="shared" si="6"/>
        <v>-122.00000000000131</v>
      </c>
      <c r="U22" s="90"/>
      <c r="V22" s="22">
        <f t="shared" si="2"/>
        <v>0</v>
      </c>
      <c r="W22">
        <f t="shared" si="3"/>
        <v>4</v>
      </c>
      <c r="X22" s="38">
        <f t="shared" si="7"/>
        <v>110386.16326545853</v>
      </c>
      <c r="Y22" s="39">
        <f t="shared" si="8"/>
        <v>2.9527530973451288E-2</v>
      </c>
      <c r="Z22" t="str">
        <f t="shared" si="4"/>
        <v/>
      </c>
      <c r="AA22">
        <f t="shared" si="5"/>
        <v>-1071.267324105984</v>
      </c>
    </row>
    <row r="23" spans="2:27" x14ac:dyDescent="0.15">
      <c r="B23" s="46">
        <v>15</v>
      </c>
      <c r="C23" s="87">
        <f t="shared" si="0"/>
        <v>106055.46508649127</v>
      </c>
      <c r="D23" s="87"/>
      <c r="E23" s="46">
        <v>2003</v>
      </c>
      <c r="F23" s="8">
        <v>43896</v>
      </c>
      <c r="G23" s="46" t="s">
        <v>3</v>
      </c>
      <c r="H23" s="88">
        <v>117.13</v>
      </c>
      <c r="I23" s="88"/>
      <c r="J23" s="46">
        <v>53</v>
      </c>
      <c r="K23" s="87">
        <f t="shared" si="1"/>
        <v>1060.5546508649127</v>
      </c>
      <c r="L23" s="87"/>
      <c r="M23" s="6">
        <f>IF(J23="","",(K23/J23)/LOOKUP(RIGHT($D$2,3),定数!$A$6:$A$13,定数!$B$6:$B$13))</f>
        <v>0.20010465110658729</v>
      </c>
      <c r="N23" s="46">
        <v>2003</v>
      </c>
      <c r="O23" s="8">
        <v>43902</v>
      </c>
      <c r="P23" s="88">
        <v>117.66</v>
      </c>
      <c r="Q23" s="88"/>
      <c r="R23" s="89">
        <f>IF(P23="","",T23*M23*LOOKUP(RIGHT($D$2,3),定数!$A$6:$A$13,定数!$B$6:$B$13))</f>
        <v>-1060.5546508649149</v>
      </c>
      <c r="S23" s="89"/>
      <c r="T23" s="90">
        <f t="shared" si="6"/>
        <v>-53.000000000000114</v>
      </c>
      <c r="U23" s="90"/>
      <c r="V23" t="str">
        <f t="shared" ref="V23:W74" si="9">IF(S23&lt;&gt;"",IF(S23&lt;0,1+V22,0),"")</f>
        <v/>
      </c>
      <c r="W23">
        <f t="shared" si="3"/>
        <v>5</v>
      </c>
      <c r="X23" s="38">
        <f t="shared" si="7"/>
        <v>110386.16326545853</v>
      </c>
      <c r="Y23" s="39">
        <f t="shared" si="8"/>
        <v>3.9232255663716797E-2</v>
      </c>
      <c r="Z23" t="str">
        <f t="shared" si="4"/>
        <v/>
      </c>
      <c r="AA23">
        <f t="shared" si="5"/>
        <v>-1060.5546508649149</v>
      </c>
    </row>
    <row r="24" spans="2:27" x14ac:dyDescent="0.15">
      <c r="B24" s="46">
        <v>16</v>
      </c>
      <c r="C24" s="87">
        <f t="shared" si="0"/>
        <v>104994.91043562636</v>
      </c>
      <c r="D24" s="87"/>
      <c r="E24" s="46">
        <v>2003</v>
      </c>
      <c r="F24" s="8">
        <v>44128</v>
      </c>
      <c r="G24" s="46" t="s">
        <v>3</v>
      </c>
      <c r="H24" s="88">
        <v>109.01</v>
      </c>
      <c r="I24" s="88"/>
      <c r="J24" s="46">
        <v>103</v>
      </c>
      <c r="K24" s="87">
        <f t="shared" si="1"/>
        <v>1049.9491043562637</v>
      </c>
      <c r="L24" s="87"/>
      <c r="M24" s="6">
        <f>IF(J24="","",(K24/J24)/LOOKUP(RIGHT($D$2,3),定数!$A$6:$A$13,定数!$B$6:$B$13))</f>
        <v>0.10193680624818095</v>
      </c>
      <c r="N24" s="46">
        <v>2003</v>
      </c>
      <c r="O24" s="8">
        <v>44135</v>
      </c>
      <c r="P24" s="88">
        <v>110.04</v>
      </c>
      <c r="Q24" s="88"/>
      <c r="R24" s="89">
        <f>IF(P24="","",T24*M24*LOOKUP(RIGHT($D$2,3),定数!$A$6:$A$13,定数!$B$6:$B$13))</f>
        <v>-1049.949104356265</v>
      </c>
      <c r="S24" s="89"/>
      <c r="T24" s="90">
        <f t="shared" si="6"/>
        <v>-103.00000000000011</v>
      </c>
      <c r="U24" s="90"/>
      <c r="V24" t="str">
        <f t="shared" si="9"/>
        <v/>
      </c>
      <c r="W24">
        <f t="shared" si="3"/>
        <v>6</v>
      </c>
      <c r="X24" s="38">
        <f t="shared" si="7"/>
        <v>110386.16326545853</v>
      </c>
      <c r="Y24" s="39">
        <f t="shared" si="8"/>
        <v>4.883993310707968E-2</v>
      </c>
      <c r="Z24" t="str">
        <f t="shared" si="4"/>
        <v/>
      </c>
      <c r="AA24">
        <f t="shared" si="5"/>
        <v>-1049.949104356265</v>
      </c>
    </row>
    <row r="25" spans="2:27" x14ac:dyDescent="0.15">
      <c r="B25" s="46">
        <v>17</v>
      </c>
      <c r="C25" s="87">
        <f t="shared" si="0"/>
        <v>103944.9613312701</v>
      </c>
      <c r="D25" s="87"/>
      <c r="E25" s="46">
        <v>2003</v>
      </c>
      <c r="F25" s="8">
        <v>44181</v>
      </c>
      <c r="G25" s="46" t="s">
        <v>3</v>
      </c>
      <c r="H25" s="88">
        <v>107.38</v>
      </c>
      <c r="I25" s="88"/>
      <c r="J25" s="46">
        <v>51</v>
      </c>
      <c r="K25" s="87">
        <f t="shared" si="1"/>
        <v>1039.4496133127009</v>
      </c>
      <c r="L25" s="87"/>
      <c r="M25" s="6">
        <f>IF(J25="","",(K25/J25)/LOOKUP(RIGHT($D$2,3),定数!$A$6:$A$13,定数!$B$6:$B$13))</f>
        <v>0.20381364966915705</v>
      </c>
      <c r="N25" s="46">
        <v>2003</v>
      </c>
      <c r="O25" s="8">
        <v>44183</v>
      </c>
      <c r="P25" s="88">
        <v>107.89</v>
      </c>
      <c r="Q25" s="88"/>
      <c r="R25" s="89">
        <f>IF(P25="","",T25*M25*LOOKUP(RIGHT($D$2,3),定数!$A$6:$A$13,定数!$B$6:$B$13))</f>
        <v>-1039.4496133127113</v>
      </c>
      <c r="S25" s="89"/>
      <c r="T25" s="90">
        <f t="shared" si="6"/>
        <v>-51.000000000000512</v>
      </c>
      <c r="U25" s="90"/>
      <c r="V25" t="str">
        <f t="shared" si="9"/>
        <v/>
      </c>
      <c r="W25">
        <f t="shared" si="3"/>
        <v>7</v>
      </c>
      <c r="X25" s="38">
        <f t="shared" si="7"/>
        <v>110386.16326545853</v>
      </c>
      <c r="Y25" s="39">
        <f t="shared" si="8"/>
        <v>5.8351533776008879E-2</v>
      </c>
      <c r="Z25" t="str">
        <f t="shared" si="4"/>
        <v/>
      </c>
      <c r="AA25">
        <f t="shared" si="5"/>
        <v>-1039.4496133127113</v>
      </c>
    </row>
    <row r="26" spans="2:27" x14ac:dyDescent="0.15">
      <c r="B26" s="46">
        <v>18</v>
      </c>
      <c r="C26" s="87">
        <f t="shared" si="0"/>
        <v>102905.51171795739</v>
      </c>
      <c r="D26" s="87"/>
      <c r="E26" s="46">
        <v>2003</v>
      </c>
      <c r="F26" s="8">
        <v>44196</v>
      </c>
      <c r="G26" s="46" t="s">
        <v>3</v>
      </c>
      <c r="H26" s="88">
        <v>106.87</v>
      </c>
      <c r="I26" s="88"/>
      <c r="J26" s="46">
        <v>88</v>
      </c>
      <c r="K26" s="87">
        <f t="shared" si="1"/>
        <v>1029.0551171795739</v>
      </c>
      <c r="L26" s="87"/>
      <c r="M26" s="6">
        <f>IF(J26="","",(K26/J26)/LOOKUP(RIGHT($D$2,3),定数!$A$6:$A$13,定数!$B$6:$B$13))</f>
        <v>0.11693808149767886</v>
      </c>
      <c r="N26" s="46">
        <v>2004</v>
      </c>
      <c r="O26" s="8">
        <v>43839</v>
      </c>
      <c r="P26" s="88">
        <v>107.75</v>
      </c>
      <c r="Q26" s="88"/>
      <c r="R26" s="89">
        <f>IF(P26="","",T26*M26*LOOKUP(RIGHT($D$2,3),定数!$A$6:$A$13,定数!$B$6:$B$13))</f>
        <v>-1029.0551171795687</v>
      </c>
      <c r="S26" s="89"/>
      <c r="T26" s="90">
        <f t="shared" si="6"/>
        <v>-87.999999999999545</v>
      </c>
      <c r="U26" s="90"/>
      <c r="V26" t="str">
        <f t="shared" si="9"/>
        <v/>
      </c>
      <c r="W26">
        <f t="shared" si="3"/>
        <v>8</v>
      </c>
      <c r="X26" s="38">
        <f t="shared" si="7"/>
        <v>110386.16326545853</v>
      </c>
      <c r="Y26" s="39">
        <f t="shared" si="8"/>
        <v>6.7768018438248867E-2</v>
      </c>
      <c r="Z26" t="str">
        <f t="shared" si="4"/>
        <v/>
      </c>
      <c r="AA26">
        <f t="shared" si="5"/>
        <v>-1029.0551171795687</v>
      </c>
    </row>
    <row r="27" spans="2:27" x14ac:dyDescent="0.15">
      <c r="B27" s="46">
        <v>19</v>
      </c>
      <c r="C27" s="87">
        <f t="shared" si="0"/>
        <v>101876.45660077782</v>
      </c>
      <c r="D27" s="87"/>
      <c r="E27" s="46">
        <v>2004</v>
      </c>
      <c r="F27" s="8">
        <v>44138</v>
      </c>
      <c r="G27" s="46" t="s">
        <v>3</v>
      </c>
      <c r="H27" s="88">
        <v>105.9</v>
      </c>
      <c r="I27" s="88"/>
      <c r="J27" s="46">
        <v>101</v>
      </c>
      <c r="K27" s="87">
        <f t="shared" si="1"/>
        <v>1018.7645660077782</v>
      </c>
      <c r="L27" s="87"/>
      <c r="M27" s="6">
        <f>IF(J27="","",(K27/J27)/LOOKUP(RIGHT($D$2,3),定数!$A$6:$A$13,定数!$B$6:$B$13))</f>
        <v>0.1008677788126513</v>
      </c>
      <c r="N27" s="46">
        <v>2004</v>
      </c>
      <c r="O27" s="8">
        <v>44145</v>
      </c>
      <c r="P27" s="88">
        <v>106.91</v>
      </c>
      <c r="Q27" s="88"/>
      <c r="R27" s="89">
        <f>IF(P27="","",T27*M27*LOOKUP(RIGHT($D$2,3),定数!$A$6:$A$13,定数!$B$6:$B$13))</f>
        <v>-1018.764566007769</v>
      </c>
      <c r="S27" s="89"/>
      <c r="T27" s="90">
        <f t="shared" si="6"/>
        <v>-100.99999999999909</v>
      </c>
      <c r="U27" s="90"/>
      <c r="V27" t="str">
        <f t="shared" si="9"/>
        <v/>
      </c>
      <c r="W27">
        <f t="shared" si="3"/>
        <v>9</v>
      </c>
      <c r="X27" s="38">
        <f t="shared" si="7"/>
        <v>110386.16326545853</v>
      </c>
      <c r="Y27" s="39">
        <f t="shared" si="8"/>
        <v>7.7090338253866242E-2</v>
      </c>
      <c r="Z27" t="str">
        <f t="shared" si="4"/>
        <v/>
      </c>
      <c r="AA27">
        <f t="shared" si="5"/>
        <v>-1018.764566007769</v>
      </c>
    </row>
    <row r="28" spans="2:27" x14ac:dyDescent="0.15">
      <c r="B28" s="46">
        <v>20</v>
      </c>
      <c r="C28" s="87">
        <f t="shared" si="0"/>
        <v>100857.69203477005</v>
      </c>
      <c r="D28" s="87"/>
      <c r="E28" s="46">
        <v>2005</v>
      </c>
      <c r="F28" s="8">
        <v>43976</v>
      </c>
      <c r="G28" s="46" t="s">
        <v>4</v>
      </c>
      <c r="H28" s="88">
        <v>107.91</v>
      </c>
      <c r="I28" s="88"/>
      <c r="J28" s="46">
        <v>66</v>
      </c>
      <c r="K28" s="87">
        <f t="shared" si="1"/>
        <v>1008.5769203477005</v>
      </c>
      <c r="L28" s="87"/>
      <c r="M28" s="6">
        <f>IF(J28="","",(K28/J28)/LOOKUP(RIGHT($D$2,3),定数!$A$6:$A$13,定数!$B$6:$B$13))</f>
        <v>0.15281468490116676</v>
      </c>
      <c r="N28" s="46">
        <v>2005</v>
      </c>
      <c r="O28" s="8">
        <v>43988</v>
      </c>
      <c r="P28" s="88">
        <v>107.25</v>
      </c>
      <c r="Q28" s="88"/>
      <c r="R28" s="89">
        <f>IF(P28="","",T28*M28*LOOKUP(RIGHT($D$2,3),定数!$A$6:$A$13,定数!$B$6:$B$13))</f>
        <v>-1008.5769203476954</v>
      </c>
      <c r="S28" s="89"/>
      <c r="T28" s="90">
        <f t="shared" si="6"/>
        <v>-65.999999999999659</v>
      </c>
      <c r="U28" s="90"/>
      <c r="V28" t="str">
        <f t="shared" si="9"/>
        <v/>
      </c>
      <c r="W28">
        <f t="shared" si="3"/>
        <v>10</v>
      </c>
      <c r="X28" s="38">
        <f t="shared" si="7"/>
        <v>110386.16326545853</v>
      </c>
      <c r="Y28" s="39">
        <f t="shared" si="8"/>
        <v>8.6319434871327538E-2</v>
      </c>
      <c r="Z28" t="str">
        <f t="shared" si="4"/>
        <v/>
      </c>
      <c r="AA28">
        <f t="shared" si="5"/>
        <v>-1008.5769203476954</v>
      </c>
    </row>
    <row r="29" spans="2:27" x14ac:dyDescent="0.15">
      <c r="B29" s="46">
        <v>21</v>
      </c>
      <c r="C29" s="87">
        <f t="shared" si="0"/>
        <v>99849.115114422355</v>
      </c>
      <c r="D29" s="87"/>
      <c r="E29" s="46">
        <v>2006</v>
      </c>
      <c r="F29" s="8">
        <v>43881</v>
      </c>
      <c r="G29" s="46" t="s">
        <v>4</v>
      </c>
      <c r="H29" s="88">
        <v>118.3</v>
      </c>
      <c r="I29" s="88"/>
      <c r="J29" s="46">
        <v>39</v>
      </c>
      <c r="K29" s="87">
        <f t="shared" si="1"/>
        <v>998.49115114422352</v>
      </c>
      <c r="L29" s="87"/>
      <c r="M29" s="6">
        <f>IF(J29="","",(K29/J29)/LOOKUP(RIGHT($D$2,3),定数!$A$6:$A$13,定数!$B$6:$B$13))</f>
        <v>0.25602337208826248</v>
      </c>
      <c r="N29" s="46">
        <v>2006</v>
      </c>
      <c r="O29" s="8">
        <v>43884</v>
      </c>
      <c r="P29" s="88">
        <v>117.91</v>
      </c>
      <c r="Q29" s="88"/>
      <c r="R29" s="89">
        <f>IF(P29="","",T29*M29*LOOKUP(RIGHT($D$2,3),定数!$A$6:$A$13,定数!$B$6:$B$13))</f>
        <v>-998.49115114422511</v>
      </c>
      <c r="S29" s="89"/>
      <c r="T29" s="90">
        <f t="shared" si="6"/>
        <v>-39.000000000000057</v>
      </c>
      <c r="U29" s="90"/>
      <c r="V29" t="str">
        <f t="shared" si="9"/>
        <v/>
      </c>
      <c r="W29">
        <f t="shared" si="3"/>
        <v>11</v>
      </c>
      <c r="X29" s="38">
        <f t="shared" si="7"/>
        <v>110386.16326545853</v>
      </c>
      <c r="Y29" s="39">
        <f t="shared" si="8"/>
        <v>9.5456240522614255E-2</v>
      </c>
      <c r="Z29" t="str">
        <f t="shared" si="4"/>
        <v/>
      </c>
      <c r="AA29">
        <f t="shared" si="5"/>
        <v>-998.49115114422511</v>
      </c>
    </row>
    <row r="30" spans="2:27" x14ac:dyDescent="0.15">
      <c r="B30" s="46">
        <v>22</v>
      </c>
      <c r="C30" s="87">
        <f t="shared" si="0"/>
        <v>98850.623963278136</v>
      </c>
      <c r="D30" s="87"/>
      <c r="E30" s="46">
        <v>2006</v>
      </c>
      <c r="F30" s="8">
        <v>44003</v>
      </c>
      <c r="G30" s="46" t="s">
        <v>4</v>
      </c>
      <c r="H30" s="88">
        <v>115.17700000000001</v>
      </c>
      <c r="I30" s="88"/>
      <c r="J30" s="46">
        <v>82</v>
      </c>
      <c r="K30" s="87">
        <f t="shared" si="1"/>
        <v>988.50623963278133</v>
      </c>
      <c r="L30" s="87"/>
      <c r="M30" s="6">
        <f>IF(J30="","",(K30/J30)/LOOKUP(RIGHT($D$2,3),定数!$A$6:$A$13,定数!$B$6:$B$13))</f>
        <v>0.12054954141863186</v>
      </c>
      <c r="N30" s="46">
        <v>2006</v>
      </c>
      <c r="O30" s="8">
        <v>44012</v>
      </c>
      <c r="P30" s="88">
        <v>114.354</v>
      </c>
      <c r="Q30" s="88"/>
      <c r="R30" s="89">
        <f>IF(P30="","",T30*M30*LOOKUP(RIGHT($D$2,3),定数!$A$6:$A$13,定数!$B$6:$B$13))</f>
        <v>-992.12272587534937</v>
      </c>
      <c r="S30" s="89"/>
      <c r="T30" s="90">
        <f t="shared" si="6"/>
        <v>-82.30000000000075</v>
      </c>
      <c r="U30" s="90"/>
      <c r="V30" t="str">
        <f t="shared" si="9"/>
        <v/>
      </c>
      <c r="W30">
        <f t="shared" si="3"/>
        <v>12</v>
      </c>
      <c r="X30" s="38">
        <f t="shared" si="7"/>
        <v>110386.16326545853</v>
      </c>
      <c r="Y30" s="39">
        <f t="shared" si="8"/>
        <v>0.10450167811738809</v>
      </c>
      <c r="Z30" t="str">
        <f t="shared" si="4"/>
        <v/>
      </c>
      <c r="AA30">
        <f t="shared" si="5"/>
        <v>-992.12272587534937</v>
      </c>
    </row>
    <row r="31" spans="2:27" x14ac:dyDescent="0.15">
      <c r="B31" s="46">
        <v>23</v>
      </c>
      <c r="C31" s="87">
        <f t="shared" si="0"/>
        <v>97858.501237402787</v>
      </c>
      <c r="D31" s="87"/>
      <c r="E31" s="46">
        <v>2007</v>
      </c>
      <c r="F31" s="8">
        <v>43855</v>
      </c>
      <c r="G31" s="46" t="s">
        <v>4</v>
      </c>
      <c r="H31" s="88">
        <v>121.28</v>
      </c>
      <c r="I31" s="88"/>
      <c r="J31" s="46">
        <v>109</v>
      </c>
      <c r="K31" s="87">
        <f t="shared" si="1"/>
        <v>978.58501237402788</v>
      </c>
      <c r="L31" s="87"/>
      <c r="M31" s="6">
        <f>IF(J31="","",(K31/J31)/LOOKUP(RIGHT($D$2,3),定数!$A$6:$A$13,定数!$B$6:$B$13))</f>
        <v>8.9778441502204404E-2</v>
      </c>
      <c r="N31" s="46">
        <v>2007</v>
      </c>
      <c r="O31" s="8">
        <v>43862</v>
      </c>
      <c r="P31" s="88">
        <v>120.19</v>
      </c>
      <c r="Q31" s="88"/>
      <c r="R31" s="89">
        <f>IF(P31="","",T31*M31*LOOKUP(RIGHT($D$2,3),定数!$A$6:$A$13,定数!$B$6:$B$13))</f>
        <v>-978.58501237403107</v>
      </c>
      <c r="S31" s="89"/>
      <c r="T31" s="90">
        <f t="shared" si="6"/>
        <v>-109.00000000000034</v>
      </c>
      <c r="U31" s="90"/>
      <c r="V31" t="str">
        <f t="shared" si="9"/>
        <v/>
      </c>
      <c r="W31">
        <f t="shared" si="3"/>
        <v>13</v>
      </c>
      <c r="X31" s="38">
        <f t="shared" si="7"/>
        <v>110386.16326545853</v>
      </c>
      <c r="Y31" s="39">
        <f t="shared" si="8"/>
        <v>0.11348942346994162</v>
      </c>
      <c r="Z31" t="str">
        <f t="shared" si="4"/>
        <v/>
      </c>
      <c r="AA31">
        <f t="shared" si="5"/>
        <v>-978.58501237403107</v>
      </c>
    </row>
    <row r="32" spans="2:27" x14ac:dyDescent="0.15">
      <c r="B32" s="46">
        <v>24</v>
      </c>
      <c r="C32" s="87">
        <f t="shared" si="0"/>
        <v>96879.916225028748</v>
      </c>
      <c r="D32" s="87"/>
      <c r="E32" s="46">
        <v>2007</v>
      </c>
      <c r="F32" s="8">
        <v>43920</v>
      </c>
      <c r="G32" s="46" t="s">
        <v>4</v>
      </c>
      <c r="H32" s="88">
        <v>118.39</v>
      </c>
      <c r="I32" s="88"/>
      <c r="J32" s="46">
        <v>120</v>
      </c>
      <c r="K32" s="87">
        <f t="shared" si="1"/>
        <v>968.79916225028751</v>
      </c>
      <c r="L32" s="87"/>
      <c r="M32" s="6">
        <f>IF(J32="","",(K32/J32)/LOOKUP(RIGHT($D$2,3),定数!$A$6:$A$13,定数!$B$6:$B$13))</f>
        <v>8.0733263520857287E-2</v>
      </c>
      <c r="N32" s="46">
        <v>2007</v>
      </c>
      <c r="O32" s="8">
        <v>43967</v>
      </c>
      <c r="P32" s="88">
        <v>117.19</v>
      </c>
      <c r="Q32" s="88"/>
      <c r="R32" s="89">
        <f>IF(P32="","",T32*M32*LOOKUP(RIGHT($D$2,3),定数!$A$6:$A$13,定数!$B$6:$B$13))</f>
        <v>-968.79916225028978</v>
      </c>
      <c r="S32" s="89"/>
      <c r="T32" s="90">
        <f t="shared" si="6"/>
        <v>-120.00000000000028</v>
      </c>
      <c r="U32" s="90"/>
      <c r="V32" t="str">
        <f t="shared" si="9"/>
        <v/>
      </c>
      <c r="W32">
        <f t="shared" si="3"/>
        <v>14</v>
      </c>
      <c r="X32" s="38">
        <f t="shared" si="7"/>
        <v>110386.16326545853</v>
      </c>
      <c r="Y32" s="39">
        <f t="shared" si="8"/>
        <v>0.12235452923524237</v>
      </c>
      <c r="Z32" t="str">
        <f t="shared" si="4"/>
        <v/>
      </c>
      <c r="AA32">
        <f t="shared" si="5"/>
        <v>-968.79916225028978</v>
      </c>
    </row>
    <row r="33" spans="2:27" x14ac:dyDescent="0.15">
      <c r="B33" s="46">
        <v>25</v>
      </c>
      <c r="C33" s="87">
        <f t="shared" si="0"/>
        <v>95911.11706277846</v>
      </c>
      <c r="D33" s="87"/>
      <c r="E33" s="46">
        <v>2007</v>
      </c>
      <c r="F33" s="8">
        <v>43934</v>
      </c>
      <c r="G33" s="46" t="s">
        <v>4</v>
      </c>
      <c r="H33" s="88">
        <v>119.55</v>
      </c>
      <c r="I33" s="88"/>
      <c r="J33" s="46">
        <v>135</v>
      </c>
      <c r="K33" s="87">
        <f t="shared" si="1"/>
        <v>959.11117062778465</v>
      </c>
      <c r="L33" s="87"/>
      <c r="M33" s="6">
        <f>IF(J33="","",(K33/J33)/LOOKUP(RIGHT($D$2,3),定数!$A$6:$A$13,定数!$B$6:$B$13))</f>
        <v>7.1045271898354412E-2</v>
      </c>
      <c r="N33" s="46">
        <v>2007</v>
      </c>
      <c r="O33" s="8">
        <v>43939</v>
      </c>
      <c r="P33" s="88">
        <v>118.2</v>
      </c>
      <c r="Q33" s="88"/>
      <c r="R33" s="89">
        <f>IF(P33="","",T33*M33*LOOKUP(RIGHT($D$2,3),定数!$A$6:$A$13,定数!$B$6:$B$13))</f>
        <v>-959.11117062778055</v>
      </c>
      <c r="S33" s="89"/>
      <c r="T33" s="90">
        <f t="shared" si="6"/>
        <v>-134.99999999999943</v>
      </c>
      <c r="U33" s="90"/>
      <c r="V33" t="str">
        <f t="shared" si="9"/>
        <v/>
      </c>
      <c r="W33">
        <f t="shared" si="3"/>
        <v>15</v>
      </c>
      <c r="X33" s="38">
        <f t="shared" si="7"/>
        <v>110386.16326545853</v>
      </c>
      <c r="Y33" s="39">
        <f t="shared" si="8"/>
        <v>0.13113098394288991</v>
      </c>
      <c r="Z33" t="str">
        <f t="shared" si="4"/>
        <v/>
      </c>
      <c r="AA33">
        <f t="shared" si="5"/>
        <v>-959.11117062778055</v>
      </c>
    </row>
    <row r="34" spans="2:27" x14ac:dyDescent="0.15">
      <c r="B34" s="46">
        <v>26</v>
      </c>
      <c r="C34" s="87">
        <f t="shared" si="0"/>
        <v>94952.005892150686</v>
      </c>
      <c r="D34" s="87"/>
      <c r="E34" s="46">
        <v>2007</v>
      </c>
      <c r="F34" s="8">
        <v>43959</v>
      </c>
      <c r="G34" s="46" t="s">
        <v>4</v>
      </c>
      <c r="H34" s="88">
        <v>120.13</v>
      </c>
      <c r="I34" s="88"/>
      <c r="J34" s="46">
        <v>61</v>
      </c>
      <c r="K34" s="87">
        <f t="shared" si="1"/>
        <v>949.52005892150692</v>
      </c>
      <c r="L34" s="87"/>
      <c r="M34" s="6">
        <f>IF(J34="","",(K34/J34)/LOOKUP(RIGHT($D$2,3),定数!$A$6:$A$13,定数!$B$6:$B$13))</f>
        <v>0.15565902605270604</v>
      </c>
      <c r="N34" s="46">
        <v>2007</v>
      </c>
      <c r="O34" s="8">
        <v>43962</v>
      </c>
      <c r="P34" s="88">
        <v>119.52</v>
      </c>
      <c r="Q34" s="88"/>
      <c r="R34" s="89">
        <f>IF(P34="","",T34*M34*LOOKUP(RIGHT($D$2,3),定数!$A$6:$A$13,定数!$B$6:$B$13))</f>
        <v>-949.52005892150601</v>
      </c>
      <c r="S34" s="89"/>
      <c r="T34" s="90">
        <f t="shared" si="6"/>
        <v>-60.999999999999943</v>
      </c>
      <c r="U34" s="90"/>
      <c r="V34" t="str">
        <f t="shared" si="9"/>
        <v/>
      </c>
      <c r="W34">
        <f t="shared" si="3"/>
        <v>16</v>
      </c>
      <c r="X34" s="38">
        <f t="shared" si="7"/>
        <v>110386.16326545853</v>
      </c>
      <c r="Y34" s="39">
        <f t="shared" si="8"/>
        <v>0.13981967410346097</v>
      </c>
      <c r="Z34" t="str">
        <f t="shared" si="4"/>
        <v/>
      </c>
      <c r="AA34">
        <f t="shared" si="5"/>
        <v>-949.52005892150601</v>
      </c>
    </row>
    <row r="35" spans="2:27" x14ac:dyDescent="0.15">
      <c r="B35" s="46">
        <v>27</v>
      </c>
      <c r="C35" s="87">
        <f t="shared" si="0"/>
        <v>94002.485833229177</v>
      </c>
      <c r="D35" s="87"/>
      <c r="E35" s="46">
        <v>2007</v>
      </c>
      <c r="F35" s="8">
        <v>43960</v>
      </c>
      <c r="G35" s="46" t="s">
        <v>4</v>
      </c>
      <c r="H35" s="88">
        <v>120.14</v>
      </c>
      <c r="I35" s="88"/>
      <c r="J35" s="46">
        <v>52</v>
      </c>
      <c r="K35" s="87">
        <f t="shared" si="1"/>
        <v>940.02485833229184</v>
      </c>
      <c r="L35" s="87"/>
      <c r="M35" s="6">
        <f>IF(J35="","",(K35/J35)/LOOKUP(RIGHT($D$2,3),定数!$A$6:$A$13,定数!$B$6:$B$13))</f>
        <v>0.18077401121774844</v>
      </c>
      <c r="N35" s="46">
        <v>2007</v>
      </c>
      <c r="O35" s="8">
        <v>43962</v>
      </c>
      <c r="P35" s="88">
        <v>119.62</v>
      </c>
      <c r="Q35" s="88"/>
      <c r="R35" s="89">
        <f>IF(P35="","",T35*M35*LOOKUP(RIGHT($D$2,3),定数!$A$6:$A$13,定数!$B$6:$B$13))</f>
        <v>-940.02485833228468</v>
      </c>
      <c r="S35" s="89"/>
      <c r="T35" s="90">
        <f t="shared" si="6"/>
        <v>-51.999999999999602</v>
      </c>
      <c r="U35" s="90"/>
      <c r="V35" t="str">
        <f t="shared" si="9"/>
        <v/>
      </c>
      <c r="W35">
        <f t="shared" si="3"/>
        <v>17</v>
      </c>
      <c r="X35" s="38">
        <f t="shared" si="7"/>
        <v>110386.16326545853</v>
      </c>
      <c r="Y35" s="39">
        <f t="shared" si="8"/>
        <v>0.14842147736242628</v>
      </c>
      <c r="Z35" t="str">
        <f t="shared" si="4"/>
        <v/>
      </c>
      <c r="AA35">
        <f t="shared" si="5"/>
        <v>-940.02485833228468</v>
      </c>
    </row>
    <row r="36" spans="2:27" x14ac:dyDescent="0.15">
      <c r="B36" s="46">
        <v>28</v>
      </c>
      <c r="C36" s="87">
        <f t="shared" si="0"/>
        <v>93062.460974896894</v>
      </c>
      <c r="D36" s="87"/>
      <c r="E36" s="46">
        <v>2007</v>
      </c>
      <c r="F36" s="8">
        <v>43965</v>
      </c>
      <c r="G36" s="46" t="s">
        <v>4</v>
      </c>
      <c r="H36" s="88">
        <v>120.45</v>
      </c>
      <c r="I36" s="88"/>
      <c r="J36" s="46">
        <v>42</v>
      </c>
      <c r="K36" s="87">
        <f t="shared" si="1"/>
        <v>930.62460974896896</v>
      </c>
      <c r="L36" s="87"/>
      <c r="M36" s="6">
        <f>IF(J36="","",(K36/J36)/LOOKUP(RIGHT($D$2,3),定数!$A$6:$A$13,定数!$B$6:$B$13))</f>
        <v>0.22157728803546881</v>
      </c>
      <c r="N36" s="46">
        <v>2007</v>
      </c>
      <c r="O36" s="8">
        <v>43968</v>
      </c>
      <c r="P36" s="88">
        <v>121.26</v>
      </c>
      <c r="Q36" s="88"/>
      <c r="R36" s="89">
        <f>IF(P36="","",T36*M36*LOOKUP(RIGHT($D$2,3),定数!$A$6:$A$13,定数!$B$6:$B$13))</f>
        <v>1794.7760330873025</v>
      </c>
      <c r="S36" s="89"/>
      <c r="T36" s="90">
        <f t="shared" si="6"/>
        <v>81.000000000000227</v>
      </c>
      <c r="U36" s="90"/>
      <c r="V36" t="str">
        <f t="shared" si="9"/>
        <v/>
      </c>
      <c r="W36">
        <f t="shared" si="3"/>
        <v>0</v>
      </c>
      <c r="X36" s="38">
        <f t="shared" si="7"/>
        <v>110386.16326545853</v>
      </c>
      <c r="Y36" s="39">
        <f t="shared" si="8"/>
        <v>0.15693726258880203</v>
      </c>
      <c r="Z36">
        <f t="shared" si="4"/>
        <v>1794.7760330873025</v>
      </c>
      <c r="AA36" t="str">
        <f t="shared" si="5"/>
        <v/>
      </c>
    </row>
    <row r="37" spans="2:27" x14ac:dyDescent="0.15">
      <c r="B37" s="46">
        <v>29</v>
      </c>
      <c r="C37" s="87">
        <f t="shared" si="0"/>
        <v>94857.237007984193</v>
      </c>
      <c r="D37" s="87"/>
      <c r="E37" s="46">
        <v>2007</v>
      </c>
      <c r="F37" s="8">
        <v>44155</v>
      </c>
      <c r="G37" s="46" t="s">
        <v>3</v>
      </c>
      <c r="H37" s="88">
        <v>109.5</v>
      </c>
      <c r="I37" s="88"/>
      <c r="J37" s="46">
        <v>108</v>
      </c>
      <c r="K37" s="87">
        <f t="shared" si="1"/>
        <v>948.5723700798419</v>
      </c>
      <c r="L37" s="87"/>
      <c r="M37" s="6">
        <f>IF(J37="","",(K37/J37)/LOOKUP(RIGHT($D$2,3),定数!$A$6:$A$13,定数!$B$6:$B$13))</f>
        <v>8.7830775007392767E-2</v>
      </c>
      <c r="N37" s="46">
        <v>2007</v>
      </c>
      <c r="O37" s="8">
        <v>44161</v>
      </c>
      <c r="P37" s="88">
        <v>107.37</v>
      </c>
      <c r="Q37" s="88"/>
      <c r="R37" s="89">
        <f>IF(P37="","",T37*M37*LOOKUP(RIGHT($D$2,3),定数!$A$6:$A$13,定数!$B$6:$B$13))</f>
        <v>1870.7955076574622</v>
      </c>
      <c r="S37" s="89"/>
      <c r="T37" s="90">
        <f t="shared" si="6"/>
        <v>212.99999999999955</v>
      </c>
      <c r="U37" s="90"/>
      <c r="V37" t="str">
        <f t="shared" si="9"/>
        <v/>
      </c>
      <c r="W37">
        <f t="shared" si="3"/>
        <v>0</v>
      </c>
      <c r="X37" s="38">
        <f t="shared" si="7"/>
        <v>110386.16326545853</v>
      </c>
      <c r="Y37" s="39">
        <f t="shared" si="8"/>
        <v>0.14067819551015748</v>
      </c>
      <c r="Z37">
        <f t="shared" si="4"/>
        <v>1870.7955076574622</v>
      </c>
      <c r="AA37" t="str">
        <f t="shared" si="5"/>
        <v/>
      </c>
    </row>
    <row r="38" spans="2:27" x14ac:dyDescent="0.15">
      <c r="B38" s="46">
        <v>30</v>
      </c>
      <c r="C38" s="87">
        <f t="shared" si="0"/>
        <v>96728.032515641651</v>
      </c>
      <c r="D38" s="87"/>
      <c r="E38" s="46">
        <v>2008</v>
      </c>
      <c r="F38" s="8">
        <v>43931</v>
      </c>
      <c r="G38" s="46" t="s">
        <v>4</v>
      </c>
      <c r="H38" s="88">
        <v>102.04</v>
      </c>
      <c r="I38" s="88"/>
      <c r="J38" s="46">
        <v>203</v>
      </c>
      <c r="K38" s="87">
        <f t="shared" si="1"/>
        <v>967.28032515641655</v>
      </c>
      <c r="L38" s="87"/>
      <c r="M38" s="6">
        <f>IF(J38="","",(K38/J38)/LOOKUP(RIGHT($D$2,3),定数!$A$6:$A$13,定数!$B$6:$B$13))</f>
        <v>4.7649277101301311E-2</v>
      </c>
      <c r="N38" s="46">
        <v>2008</v>
      </c>
      <c r="O38" s="8">
        <v>43987</v>
      </c>
      <c r="P38" s="88">
        <v>105.78100000000001</v>
      </c>
      <c r="Q38" s="88"/>
      <c r="R38" s="89">
        <f>IF(P38="","",T38*M38*LOOKUP(RIGHT($D$2,3),定数!$A$6:$A$13,定数!$B$6:$B$13))</f>
        <v>1782.5594563596819</v>
      </c>
      <c r="S38" s="89"/>
      <c r="T38" s="90">
        <f t="shared" si="6"/>
        <v>374.09999999999997</v>
      </c>
      <c r="U38" s="90"/>
      <c r="V38" t="str">
        <f t="shared" si="9"/>
        <v/>
      </c>
      <c r="W38">
        <f t="shared" si="3"/>
        <v>0</v>
      </c>
      <c r="X38" s="38">
        <f t="shared" si="7"/>
        <v>110386.16326545853</v>
      </c>
      <c r="Y38" s="39">
        <f t="shared" si="8"/>
        <v>0.1237304599216078</v>
      </c>
      <c r="Z38">
        <f t="shared" si="4"/>
        <v>1782.5594563596819</v>
      </c>
      <c r="AA38" t="str">
        <f t="shared" si="5"/>
        <v/>
      </c>
    </row>
    <row r="39" spans="2:27" x14ac:dyDescent="0.15">
      <c r="B39" s="46">
        <v>31</v>
      </c>
      <c r="C39" s="87">
        <f t="shared" si="0"/>
        <v>98510.591972001333</v>
      </c>
      <c r="D39" s="87"/>
      <c r="E39" s="46">
        <v>2008</v>
      </c>
      <c r="F39" s="8">
        <v>43950</v>
      </c>
      <c r="G39" s="46" t="s">
        <v>4</v>
      </c>
      <c r="H39" s="88">
        <v>104.366</v>
      </c>
      <c r="I39" s="88"/>
      <c r="J39" s="46">
        <v>115</v>
      </c>
      <c r="K39" s="87">
        <f t="shared" si="1"/>
        <v>985.10591972001339</v>
      </c>
      <c r="L39" s="87"/>
      <c r="M39" s="6">
        <f>IF(J39="","",(K39/J39)/LOOKUP(RIGHT($D$2,3),定数!$A$6:$A$13,定数!$B$6:$B$13))</f>
        <v>8.5661384323479431E-2</v>
      </c>
      <c r="N39" s="46">
        <v>2008</v>
      </c>
      <c r="O39" s="8">
        <v>43960</v>
      </c>
      <c r="P39" s="88">
        <v>103.215</v>
      </c>
      <c r="Q39" s="88"/>
      <c r="R39" s="89">
        <f>IF(P39="","",T39*M39*LOOKUP(RIGHT($D$2,3),定数!$A$6:$A$13,定数!$B$6:$B$13))</f>
        <v>-985.96253356324507</v>
      </c>
      <c r="S39" s="89"/>
      <c r="T39" s="90">
        <f t="shared" si="6"/>
        <v>-115.09999999999962</v>
      </c>
      <c r="U39" s="90"/>
      <c r="V39" t="str">
        <f t="shared" si="9"/>
        <v/>
      </c>
      <c r="W39">
        <f t="shared" si="3"/>
        <v>1</v>
      </c>
      <c r="X39" s="38">
        <f t="shared" si="7"/>
        <v>110386.16326545853</v>
      </c>
      <c r="Y39" s="39">
        <f t="shared" si="8"/>
        <v>0.10758206411159177</v>
      </c>
      <c r="Z39" t="str">
        <f t="shared" si="4"/>
        <v/>
      </c>
      <c r="AA39">
        <f t="shared" si="5"/>
        <v>-985.96253356324507</v>
      </c>
    </row>
    <row r="40" spans="2:27" x14ac:dyDescent="0.15">
      <c r="B40" s="46">
        <v>32</v>
      </c>
      <c r="C40" s="87">
        <f t="shared" si="0"/>
        <v>97524.629438438089</v>
      </c>
      <c r="D40" s="87"/>
      <c r="E40" s="46">
        <v>2008</v>
      </c>
      <c r="F40" s="8">
        <v>43957</v>
      </c>
      <c r="G40" s="46" t="s">
        <v>4</v>
      </c>
      <c r="H40" s="88">
        <v>105.13</v>
      </c>
      <c r="I40" s="88"/>
      <c r="J40" s="46">
        <v>111</v>
      </c>
      <c r="K40" s="87">
        <f t="shared" si="1"/>
        <v>975.24629438438092</v>
      </c>
      <c r="L40" s="87"/>
      <c r="M40" s="6">
        <f>IF(J40="","",(K40/J40)/LOOKUP(RIGHT($D$2,3),定数!$A$6:$A$13,定数!$B$6:$B$13))</f>
        <v>8.7860026521115395E-2</v>
      </c>
      <c r="N40" s="46">
        <v>2008</v>
      </c>
      <c r="O40" s="8">
        <v>43959</v>
      </c>
      <c r="P40" s="88">
        <v>104.02</v>
      </c>
      <c r="Q40" s="88"/>
      <c r="R40" s="89">
        <f>IF(P40="","",T40*M40*LOOKUP(RIGHT($D$2,3),定数!$A$6:$A$13,定数!$B$6:$B$13))</f>
        <v>-975.24629438438046</v>
      </c>
      <c r="S40" s="89"/>
      <c r="T40" s="90">
        <f t="shared" si="6"/>
        <v>-110.99999999999994</v>
      </c>
      <c r="U40" s="90"/>
      <c r="V40" t="str">
        <f t="shared" si="9"/>
        <v/>
      </c>
      <c r="W40">
        <f t="shared" si="3"/>
        <v>2</v>
      </c>
      <c r="X40" s="38">
        <f t="shared" si="7"/>
        <v>110386.16326545853</v>
      </c>
      <c r="Y40" s="39">
        <f t="shared" si="8"/>
        <v>0.11651400362644004</v>
      </c>
      <c r="Z40" t="str">
        <f t="shared" si="4"/>
        <v/>
      </c>
      <c r="AA40">
        <f t="shared" si="5"/>
        <v>-975.24629438438046</v>
      </c>
    </row>
    <row r="41" spans="2:27" x14ac:dyDescent="0.15">
      <c r="B41" s="46">
        <v>33</v>
      </c>
      <c r="C41" s="87">
        <f t="shared" si="0"/>
        <v>96549.383144053703</v>
      </c>
      <c r="D41" s="87"/>
      <c r="E41" s="46">
        <v>2008</v>
      </c>
      <c r="F41" s="8">
        <v>44048</v>
      </c>
      <c r="G41" s="46" t="s">
        <v>4</v>
      </c>
      <c r="H41" s="88">
        <v>108.41</v>
      </c>
      <c r="I41" s="88"/>
      <c r="J41" s="46">
        <v>75</v>
      </c>
      <c r="K41" s="87">
        <f t="shared" si="1"/>
        <v>965.49383144053706</v>
      </c>
      <c r="L41" s="87"/>
      <c r="M41" s="6">
        <f>IF(J41="","",(K41/J41)/LOOKUP(RIGHT($D$2,3),定数!$A$6:$A$13,定数!$B$6:$B$13))</f>
        <v>0.12873251085873827</v>
      </c>
      <c r="N41" s="46">
        <v>2008</v>
      </c>
      <c r="O41" s="8">
        <v>44051</v>
      </c>
      <c r="P41" s="88">
        <v>109.88</v>
      </c>
      <c r="Q41" s="88"/>
      <c r="R41" s="89">
        <f>IF(P41="","",T41*M41*LOOKUP(RIGHT($D$2,3),定数!$A$6:$A$13,定数!$B$6:$B$13))</f>
        <v>1892.3679096234512</v>
      </c>
      <c r="S41" s="89"/>
      <c r="T41" s="90">
        <f t="shared" si="6"/>
        <v>146.99999999999989</v>
      </c>
      <c r="U41" s="90"/>
      <c r="V41" t="str">
        <f t="shared" si="9"/>
        <v/>
      </c>
      <c r="W41">
        <f t="shared" si="3"/>
        <v>0</v>
      </c>
      <c r="X41" s="38">
        <f t="shared" si="7"/>
        <v>110386.16326545853</v>
      </c>
      <c r="Y41" s="39">
        <f t="shared" si="8"/>
        <v>0.12534886359017572</v>
      </c>
      <c r="Z41">
        <f t="shared" si="4"/>
        <v>1892.3679096234512</v>
      </c>
      <c r="AA41" t="str">
        <f t="shared" si="5"/>
        <v/>
      </c>
    </row>
    <row r="42" spans="2:27" x14ac:dyDescent="0.15">
      <c r="B42" s="46">
        <v>34</v>
      </c>
      <c r="C42" s="87">
        <f t="shared" si="0"/>
        <v>98441.751053677159</v>
      </c>
      <c r="D42" s="87"/>
      <c r="E42" s="46">
        <v>2008</v>
      </c>
      <c r="F42" s="8">
        <v>44056</v>
      </c>
      <c r="G42" s="46" t="s">
        <v>4</v>
      </c>
      <c r="H42" s="88">
        <v>109.75</v>
      </c>
      <c r="I42" s="88"/>
      <c r="J42" s="46">
        <v>139</v>
      </c>
      <c r="K42" s="87">
        <f t="shared" si="1"/>
        <v>984.4175105367716</v>
      </c>
      <c r="L42" s="87"/>
      <c r="M42" s="6">
        <f>IF(J42="","",(K42/J42)/LOOKUP(RIGHT($D$2,3),定数!$A$6:$A$13,定数!$B$6:$B$13))</f>
        <v>7.0821403635738966E-2</v>
      </c>
      <c r="N42" s="46">
        <v>2008</v>
      </c>
      <c r="O42" s="8">
        <v>44064</v>
      </c>
      <c r="P42" s="88">
        <v>108.36</v>
      </c>
      <c r="Q42" s="88"/>
      <c r="R42" s="89">
        <f>IF(P42="","",T42*M42*LOOKUP(RIGHT($D$2,3),定数!$A$6:$A$13,定数!$B$6:$B$13))</f>
        <v>-984.41751053677194</v>
      </c>
      <c r="S42" s="89"/>
      <c r="T42" s="90">
        <f t="shared" si="6"/>
        <v>-139.00000000000006</v>
      </c>
      <c r="U42" s="90"/>
      <c r="V42" t="str">
        <f t="shared" si="9"/>
        <v/>
      </c>
      <c r="W42">
        <f t="shared" si="3"/>
        <v>1</v>
      </c>
      <c r="X42" s="38">
        <f t="shared" si="7"/>
        <v>110386.16326545853</v>
      </c>
      <c r="Y42" s="39">
        <f t="shared" si="8"/>
        <v>0.10820570131654306</v>
      </c>
      <c r="Z42" t="str">
        <f t="shared" si="4"/>
        <v/>
      </c>
      <c r="AA42">
        <f t="shared" si="5"/>
        <v>-984.41751053677194</v>
      </c>
    </row>
    <row r="43" spans="2:27" x14ac:dyDescent="0.15">
      <c r="B43" s="46">
        <v>35</v>
      </c>
      <c r="C43" s="87">
        <f t="shared" si="0"/>
        <v>97457.333543140383</v>
      </c>
      <c r="D43" s="87"/>
      <c r="E43" s="46">
        <v>2008</v>
      </c>
      <c r="F43" s="8">
        <v>44071</v>
      </c>
      <c r="G43" s="46" t="s">
        <v>3</v>
      </c>
      <c r="H43" s="88">
        <v>108.76</v>
      </c>
      <c r="I43" s="88"/>
      <c r="J43" s="46">
        <v>94</v>
      </c>
      <c r="K43" s="87">
        <f t="shared" si="1"/>
        <v>974.57333543140385</v>
      </c>
      <c r="L43" s="87"/>
      <c r="M43" s="6">
        <f>IF(J43="","",(K43/J43)/LOOKUP(RIGHT($D$2,3),定数!$A$6:$A$13,定数!$B$6:$B$13))</f>
        <v>0.10367801440759615</v>
      </c>
      <c r="N43" s="46">
        <v>2008</v>
      </c>
      <c r="O43" s="8">
        <v>44078</v>
      </c>
      <c r="P43" s="88">
        <v>106.91</v>
      </c>
      <c r="Q43" s="88"/>
      <c r="R43" s="89">
        <f>IF(P43="","",T43*M43*LOOKUP(RIGHT($D$2,3),定数!$A$6:$A$13,定数!$B$6:$B$13))</f>
        <v>1918.0432665405376</v>
      </c>
      <c r="S43" s="89"/>
      <c r="T43" s="90">
        <f t="shared" si="6"/>
        <v>185.00000000000085</v>
      </c>
      <c r="U43" s="90"/>
      <c r="V43" t="str">
        <f t="shared" si="9"/>
        <v/>
      </c>
      <c r="W43">
        <f t="shared" si="3"/>
        <v>0</v>
      </c>
      <c r="X43" s="38">
        <f t="shared" si="7"/>
        <v>110386.16326545853</v>
      </c>
      <c r="Y43" s="39">
        <f t="shared" si="8"/>
        <v>0.11712364430337774</v>
      </c>
      <c r="Z43">
        <f t="shared" si="4"/>
        <v>1918.0432665405376</v>
      </c>
      <c r="AA43" t="str">
        <f t="shared" si="5"/>
        <v/>
      </c>
    </row>
    <row r="44" spans="2:27" x14ac:dyDescent="0.15">
      <c r="B44" s="46">
        <v>36</v>
      </c>
      <c r="C44" s="87">
        <f t="shared" si="0"/>
        <v>99375.376809680922</v>
      </c>
      <c r="D44" s="87"/>
      <c r="E44" s="46">
        <v>2008</v>
      </c>
      <c r="F44" s="8">
        <v>44077</v>
      </c>
      <c r="G44" s="46" t="s">
        <v>3</v>
      </c>
      <c r="H44" s="88">
        <v>108.08</v>
      </c>
      <c r="I44" s="88"/>
      <c r="J44" s="46">
        <v>100</v>
      </c>
      <c r="K44" s="87">
        <f t="shared" si="1"/>
        <v>993.75376809680927</v>
      </c>
      <c r="L44" s="87"/>
      <c r="M44" s="6">
        <f>IF(J44="","",(K44/J44)/LOOKUP(RIGHT($D$2,3),定数!$A$6:$A$13,定数!$B$6:$B$13))</f>
        <v>9.9375376809680935E-2</v>
      </c>
      <c r="N44" s="46">
        <v>2008</v>
      </c>
      <c r="O44" s="8">
        <v>44078</v>
      </c>
      <c r="P44" s="88">
        <v>106.11</v>
      </c>
      <c r="Q44" s="88"/>
      <c r="R44" s="89">
        <f>IF(P44="","",T44*M44*LOOKUP(RIGHT($D$2,3),定数!$A$6:$A$13,定数!$B$6:$B$13))</f>
        <v>1957.6949231507133</v>
      </c>
      <c r="S44" s="89"/>
      <c r="T44" s="90">
        <f t="shared" si="6"/>
        <v>196.99999999999989</v>
      </c>
      <c r="U44" s="90"/>
      <c r="V44" t="str">
        <f t="shared" si="9"/>
        <v/>
      </c>
      <c r="W44">
        <f t="shared" si="3"/>
        <v>0</v>
      </c>
      <c r="X44" s="38">
        <f t="shared" si="7"/>
        <v>110386.16326545853</v>
      </c>
      <c r="Y44" s="39">
        <f t="shared" si="8"/>
        <v>9.9747886239135553E-2</v>
      </c>
      <c r="Z44">
        <f t="shared" si="4"/>
        <v>1957.6949231507133</v>
      </c>
      <c r="AA44" t="str">
        <f t="shared" si="5"/>
        <v/>
      </c>
    </row>
    <row r="45" spans="2:27" x14ac:dyDescent="0.15">
      <c r="B45" s="46">
        <v>37</v>
      </c>
      <c r="C45" s="87">
        <f t="shared" si="0"/>
        <v>101333.07173283164</v>
      </c>
      <c r="D45" s="87"/>
      <c r="E45" s="46">
        <v>2008</v>
      </c>
      <c r="F45" s="8">
        <v>44107</v>
      </c>
      <c r="G45" s="46" t="s">
        <v>3</v>
      </c>
      <c r="H45" s="88">
        <v>104.48</v>
      </c>
      <c r="I45" s="88"/>
      <c r="J45" s="46">
        <v>174</v>
      </c>
      <c r="K45" s="87">
        <f t="shared" si="1"/>
        <v>1013.3307173283164</v>
      </c>
      <c r="L45" s="87"/>
      <c r="M45" s="6">
        <f>IF(J45="","",(K45/J45)/LOOKUP(RIGHT($D$2,3),定数!$A$6:$A$13,定数!$B$6:$B$13))</f>
        <v>5.8237397547604389E-2</v>
      </c>
      <c r="N45" s="46">
        <v>2008</v>
      </c>
      <c r="O45" s="8">
        <v>44110</v>
      </c>
      <c r="P45" s="88">
        <v>101.21</v>
      </c>
      <c r="Q45" s="88"/>
      <c r="R45" s="89">
        <f>IF(P45="","",T45*M45*LOOKUP(RIGHT($D$2,3),定数!$A$6:$A$13,定数!$B$6:$B$13))</f>
        <v>1904.3628998066695</v>
      </c>
      <c r="S45" s="89"/>
      <c r="T45" s="90">
        <f t="shared" si="6"/>
        <v>327.00000000000102</v>
      </c>
      <c r="U45" s="90"/>
      <c r="V45" t="str">
        <f t="shared" si="9"/>
        <v/>
      </c>
      <c r="W45">
        <f t="shared" si="3"/>
        <v>0</v>
      </c>
      <c r="X45" s="38">
        <f t="shared" si="7"/>
        <v>110386.16326545853</v>
      </c>
      <c r="Y45" s="39">
        <f t="shared" si="8"/>
        <v>8.2012919598046574E-2</v>
      </c>
      <c r="Z45">
        <f t="shared" si="4"/>
        <v>1904.3628998066695</v>
      </c>
      <c r="AA45" t="str">
        <f t="shared" si="5"/>
        <v/>
      </c>
    </row>
    <row r="46" spans="2:27" x14ac:dyDescent="0.15">
      <c r="B46" s="46">
        <v>38</v>
      </c>
      <c r="C46" s="87">
        <f t="shared" si="0"/>
        <v>103237.43463263831</v>
      </c>
      <c r="D46" s="87"/>
      <c r="E46" s="46">
        <v>2008</v>
      </c>
      <c r="F46" s="8">
        <v>44118</v>
      </c>
      <c r="G46" s="46" t="s">
        <v>3</v>
      </c>
      <c r="H46" s="88">
        <v>101.49</v>
      </c>
      <c r="I46" s="88"/>
      <c r="J46" s="46">
        <v>156</v>
      </c>
      <c r="K46" s="87">
        <f t="shared" si="1"/>
        <v>1032.3743463263831</v>
      </c>
      <c r="L46" s="87"/>
      <c r="M46" s="6">
        <f>IF(J46="","",(K46/J46)/LOOKUP(RIGHT($D$2,3),定数!$A$6:$A$13,定数!$B$6:$B$13))</f>
        <v>6.6177842713229684E-2</v>
      </c>
      <c r="N46" s="46">
        <v>2008</v>
      </c>
      <c r="O46" s="8">
        <v>44119</v>
      </c>
      <c r="P46" s="88">
        <v>98.4</v>
      </c>
      <c r="Q46" s="88"/>
      <c r="R46" s="89">
        <f>IF(P46="","",T46*M46*LOOKUP(RIGHT($D$2,3),定数!$A$6:$A$13,定数!$B$6:$B$13))</f>
        <v>2044.8953398387901</v>
      </c>
      <c r="S46" s="89"/>
      <c r="T46" s="90">
        <f t="shared" si="6"/>
        <v>308.99999999999892</v>
      </c>
      <c r="U46" s="90"/>
      <c r="V46" t="str">
        <f t="shared" si="9"/>
        <v/>
      </c>
      <c r="W46">
        <f t="shared" si="3"/>
        <v>0</v>
      </c>
      <c r="X46" s="38">
        <f t="shared" si="7"/>
        <v>110386.16326545853</v>
      </c>
      <c r="Y46" s="39">
        <f t="shared" si="8"/>
        <v>6.4761093431871863E-2</v>
      </c>
      <c r="Z46">
        <f t="shared" si="4"/>
        <v>2044.8953398387901</v>
      </c>
      <c r="AA46" t="str">
        <f t="shared" si="5"/>
        <v/>
      </c>
    </row>
    <row r="47" spans="2:27" x14ac:dyDescent="0.15">
      <c r="B47" s="46">
        <v>39</v>
      </c>
      <c r="C47" s="87">
        <f t="shared" si="0"/>
        <v>105282.32997247711</v>
      </c>
      <c r="D47" s="87"/>
      <c r="E47" s="46">
        <v>2009</v>
      </c>
      <c r="F47" s="8">
        <v>44067</v>
      </c>
      <c r="G47" s="46" t="s">
        <v>3</v>
      </c>
      <c r="H47" s="88">
        <v>94.27</v>
      </c>
      <c r="I47" s="88"/>
      <c r="J47" s="46">
        <v>78</v>
      </c>
      <c r="K47" s="87">
        <f t="shared" si="1"/>
        <v>1052.823299724771</v>
      </c>
      <c r="L47" s="87"/>
      <c r="M47" s="6">
        <f>IF(J47="","",(K47/J47)/LOOKUP(RIGHT($D$2,3),定数!$A$6:$A$13,定数!$B$6:$B$13))</f>
        <v>0.13497734611856038</v>
      </c>
      <c r="N47" s="46">
        <v>2009</v>
      </c>
      <c r="O47" s="8">
        <v>44074</v>
      </c>
      <c r="P47" s="88">
        <v>92.74</v>
      </c>
      <c r="Q47" s="88"/>
      <c r="R47" s="89">
        <f>IF(P47="","",T47*M47*LOOKUP(RIGHT($D$2,3),定数!$A$6:$A$13,定数!$B$6:$B$13))</f>
        <v>2065.1533956139756</v>
      </c>
      <c r="S47" s="89"/>
      <c r="T47" s="90">
        <f t="shared" si="6"/>
        <v>153.00000000000011</v>
      </c>
      <c r="U47" s="90"/>
      <c r="V47" t="str">
        <f t="shared" si="9"/>
        <v/>
      </c>
      <c r="W47">
        <f t="shared" si="3"/>
        <v>0</v>
      </c>
      <c r="X47" s="38">
        <f t="shared" si="7"/>
        <v>110386.16326545853</v>
      </c>
      <c r="Y47" s="39">
        <f t="shared" si="8"/>
        <v>4.6236168936387712E-2</v>
      </c>
      <c r="Z47">
        <f t="shared" si="4"/>
        <v>2065.1533956139756</v>
      </c>
      <c r="AA47" t="str">
        <f t="shared" si="5"/>
        <v/>
      </c>
    </row>
    <row r="48" spans="2:27" x14ac:dyDescent="0.15">
      <c r="B48" s="46">
        <v>40</v>
      </c>
      <c r="C48" s="87">
        <f t="shared" si="0"/>
        <v>107347.48336809108</v>
      </c>
      <c r="D48" s="87"/>
      <c r="E48" s="46">
        <v>2010</v>
      </c>
      <c r="F48" s="8">
        <v>43858</v>
      </c>
      <c r="G48" s="46" t="s">
        <v>3</v>
      </c>
      <c r="H48" s="88">
        <v>89.608999999999995</v>
      </c>
      <c r="I48" s="88"/>
      <c r="J48" s="46">
        <v>93</v>
      </c>
      <c r="K48" s="87">
        <f t="shared" si="1"/>
        <v>1073.4748336809109</v>
      </c>
      <c r="L48" s="87"/>
      <c r="M48" s="6">
        <f>IF(J48="","",(K48/J48)/LOOKUP(RIGHT($D$2,3),定数!$A$6:$A$13,定数!$B$6:$B$13))</f>
        <v>0.11542740147106569</v>
      </c>
      <c r="N48" s="46">
        <v>2010</v>
      </c>
      <c r="O48" s="8">
        <v>43859</v>
      </c>
      <c r="P48" s="88">
        <v>90.537000000000006</v>
      </c>
      <c r="Q48" s="88"/>
      <c r="R48" s="89">
        <f>IF(P48="","",T48*M48*LOOKUP(RIGHT($D$2,3),定数!$A$6:$A$13,定数!$B$6:$B$13))</f>
        <v>-1071.1662856515029</v>
      </c>
      <c r="S48" s="89"/>
      <c r="T48" s="90">
        <f t="shared" si="6"/>
        <v>-92.800000000001148</v>
      </c>
      <c r="U48" s="90"/>
      <c r="V48" t="str">
        <f t="shared" si="9"/>
        <v/>
      </c>
      <c r="W48">
        <f t="shared" si="3"/>
        <v>1</v>
      </c>
      <c r="X48" s="38">
        <f t="shared" si="7"/>
        <v>110386.16326545853</v>
      </c>
      <c r="Y48" s="39">
        <f t="shared" si="8"/>
        <v>2.7527724557832256E-2</v>
      </c>
      <c r="Z48" t="str">
        <f t="shared" si="4"/>
        <v/>
      </c>
      <c r="AA48">
        <f t="shared" si="5"/>
        <v>-1071.1662856515029</v>
      </c>
    </row>
    <row r="49" spans="2:27" x14ac:dyDescent="0.15">
      <c r="B49" s="46">
        <v>41</v>
      </c>
      <c r="C49" s="87">
        <f t="shared" si="0"/>
        <v>106276.31708243958</v>
      </c>
      <c r="D49" s="87"/>
      <c r="E49" s="46">
        <v>2010</v>
      </c>
      <c r="F49" s="8">
        <v>44077</v>
      </c>
      <c r="G49" s="46" t="s">
        <v>3</v>
      </c>
      <c r="H49" s="88">
        <v>84.143000000000001</v>
      </c>
      <c r="I49" s="88"/>
      <c r="J49" s="46">
        <v>106</v>
      </c>
      <c r="K49" s="87">
        <f t="shared" si="1"/>
        <v>1062.7631708243957</v>
      </c>
      <c r="L49" s="87"/>
      <c r="M49" s="6">
        <f>IF(J49="","",(K49/J49)/LOOKUP(RIGHT($D$2,3),定数!$A$6:$A$13,定数!$B$6:$B$13))</f>
        <v>0.10026067649286752</v>
      </c>
      <c r="N49" s="46">
        <v>2010</v>
      </c>
      <c r="O49" s="8">
        <v>44089</v>
      </c>
      <c r="P49" s="88">
        <v>85.206999999999994</v>
      </c>
      <c r="Q49" s="88"/>
      <c r="R49" s="89">
        <f>IF(P49="","",T49*M49*LOOKUP(RIGHT($D$2,3),定数!$A$6:$A$13,定数!$B$6:$B$13))</f>
        <v>-1066.7735978841033</v>
      </c>
      <c r="S49" s="89"/>
      <c r="T49" s="90">
        <f t="shared" si="6"/>
        <v>-106.3999999999993</v>
      </c>
      <c r="U49" s="90"/>
      <c r="V49" t="str">
        <f t="shared" si="9"/>
        <v/>
      </c>
      <c r="W49">
        <f t="shared" si="3"/>
        <v>2</v>
      </c>
      <c r="X49" s="38">
        <f t="shared" si="7"/>
        <v>110386.16326545853</v>
      </c>
      <c r="Y49" s="39">
        <f t="shared" si="8"/>
        <v>3.723153392998646E-2</v>
      </c>
      <c r="Z49" t="str">
        <f t="shared" si="4"/>
        <v/>
      </c>
      <c r="AA49">
        <f t="shared" si="5"/>
        <v>-1066.7735978841033</v>
      </c>
    </row>
    <row r="50" spans="2:27" x14ac:dyDescent="0.15">
      <c r="B50" s="46">
        <v>42</v>
      </c>
      <c r="C50" s="87">
        <f t="shared" si="0"/>
        <v>105209.54348455547</v>
      </c>
      <c r="D50" s="87"/>
      <c r="E50" s="46">
        <v>2010</v>
      </c>
      <c r="F50" s="8">
        <v>44080</v>
      </c>
      <c r="G50" s="46" t="s">
        <v>3</v>
      </c>
      <c r="H50" s="88">
        <v>84.024000000000001</v>
      </c>
      <c r="I50" s="88"/>
      <c r="J50" s="46">
        <v>46</v>
      </c>
      <c r="K50" s="87">
        <f t="shared" si="1"/>
        <v>1052.0954348455548</v>
      </c>
      <c r="L50" s="87"/>
      <c r="M50" s="6">
        <f>IF(J50="","",(K50/J50)/LOOKUP(RIGHT($D$2,3),定数!$A$6:$A$13,定数!$B$6:$B$13))</f>
        <v>0.22871639887946846</v>
      </c>
      <c r="N50" s="46">
        <v>2010</v>
      </c>
      <c r="O50" s="8">
        <v>44088</v>
      </c>
      <c r="P50" s="88">
        <v>83.141999999999996</v>
      </c>
      <c r="Q50" s="88"/>
      <c r="R50" s="89">
        <f>IF(P50="","",T50*M50*LOOKUP(RIGHT($D$2,3),定数!$A$6:$A$13,定数!$B$6:$B$13))</f>
        <v>2017.278638116923</v>
      </c>
      <c r="S50" s="89"/>
      <c r="T50" s="90">
        <f t="shared" si="6"/>
        <v>88.2000000000005</v>
      </c>
      <c r="U50" s="90"/>
      <c r="V50" t="str">
        <f t="shared" si="9"/>
        <v/>
      </c>
      <c r="W50">
        <f t="shared" si="3"/>
        <v>0</v>
      </c>
      <c r="X50" s="38">
        <f t="shared" si="7"/>
        <v>110386.16326545853</v>
      </c>
      <c r="Y50" s="39">
        <f t="shared" si="8"/>
        <v>4.6895549476198672E-2</v>
      </c>
      <c r="Z50">
        <f t="shared" si="4"/>
        <v>2017.278638116923</v>
      </c>
      <c r="AA50" t="str">
        <f t="shared" si="5"/>
        <v/>
      </c>
    </row>
    <row r="51" spans="2:27" x14ac:dyDescent="0.15">
      <c r="B51" s="46">
        <v>43</v>
      </c>
      <c r="C51" s="87">
        <f t="shared" si="0"/>
        <v>107226.8221226724</v>
      </c>
      <c r="D51" s="87"/>
      <c r="E51" s="46">
        <v>2010</v>
      </c>
      <c r="F51" s="8">
        <v>44109</v>
      </c>
      <c r="G51" s="46" t="s">
        <v>3</v>
      </c>
      <c r="H51" s="88">
        <v>82.936999999999998</v>
      </c>
      <c r="I51" s="88"/>
      <c r="J51" s="46">
        <v>103</v>
      </c>
      <c r="K51" s="87">
        <f t="shared" si="1"/>
        <v>1072.2682212267241</v>
      </c>
      <c r="L51" s="87"/>
      <c r="M51" s="6">
        <f>IF(J51="","",(K51/J51)/LOOKUP(RIGHT($D$2,3),定数!$A$6:$A$13,定数!$B$6:$B$13))</f>
        <v>0.10410371079871109</v>
      </c>
      <c r="N51" s="46">
        <v>2010</v>
      </c>
      <c r="O51" s="8">
        <v>44118</v>
      </c>
      <c r="P51" s="88">
        <v>80.899000000000001</v>
      </c>
      <c r="Q51" s="88"/>
      <c r="R51" s="89">
        <f>IF(P51="","",T51*M51*LOOKUP(RIGHT($D$2,3),定数!$A$6:$A$13,定数!$B$6:$B$13))</f>
        <v>2121.6336260777284</v>
      </c>
      <c r="S51" s="89"/>
      <c r="T51" s="90">
        <f t="shared" si="6"/>
        <v>203.79999999999967</v>
      </c>
      <c r="U51" s="90"/>
      <c r="V51" t="str">
        <f t="shared" si="9"/>
        <v/>
      </c>
      <c r="W51">
        <f t="shared" si="3"/>
        <v>0</v>
      </c>
      <c r="X51" s="38">
        <f t="shared" si="7"/>
        <v>110386.16326545853</v>
      </c>
      <c r="Y51" s="39">
        <f t="shared" si="8"/>
        <v>2.8620807620503008E-2</v>
      </c>
      <c r="Z51">
        <f t="shared" si="4"/>
        <v>2121.6336260777284</v>
      </c>
      <c r="AA51" t="str">
        <f t="shared" si="5"/>
        <v/>
      </c>
    </row>
    <row r="52" spans="2:27" x14ac:dyDescent="0.15">
      <c r="B52" s="46">
        <v>44</v>
      </c>
      <c r="C52" s="87">
        <f t="shared" si="0"/>
        <v>109348.45574875013</v>
      </c>
      <c r="D52" s="87"/>
      <c r="E52" s="46">
        <v>2011</v>
      </c>
      <c r="F52" s="8">
        <v>43995</v>
      </c>
      <c r="G52" s="46" t="s">
        <v>3</v>
      </c>
      <c r="H52" s="88">
        <v>80.093000000000004</v>
      </c>
      <c r="I52" s="88"/>
      <c r="J52" s="46">
        <v>59</v>
      </c>
      <c r="K52" s="87">
        <f t="shared" si="1"/>
        <v>1093.4845574875012</v>
      </c>
      <c r="L52" s="87"/>
      <c r="M52" s="6">
        <f>IF(J52="","",(K52/J52)/LOOKUP(RIGHT($D$2,3),定数!$A$6:$A$13,定数!$B$6:$B$13))</f>
        <v>0.18533636567584766</v>
      </c>
      <c r="N52" s="46">
        <v>2011</v>
      </c>
      <c r="O52" s="8">
        <v>43997</v>
      </c>
      <c r="P52" s="88">
        <v>80.677999999999997</v>
      </c>
      <c r="Q52" s="88"/>
      <c r="R52" s="89">
        <f>IF(P52="","",T52*M52*LOOKUP(RIGHT($D$2,3),定数!$A$6:$A$13,定数!$B$6:$B$13))</f>
        <v>-1084.2177392036972</v>
      </c>
      <c r="S52" s="89"/>
      <c r="T52" s="90">
        <f t="shared" si="6"/>
        <v>-58.499999999999375</v>
      </c>
      <c r="U52" s="90"/>
      <c r="V52" t="str">
        <f t="shared" si="9"/>
        <v/>
      </c>
      <c r="W52">
        <f t="shared" si="3"/>
        <v>1</v>
      </c>
      <c r="X52" s="38">
        <f t="shared" si="7"/>
        <v>110386.16326545853</v>
      </c>
      <c r="Y52" s="39">
        <f t="shared" si="8"/>
        <v>9.4007028237126367E-3</v>
      </c>
      <c r="Z52" t="str">
        <f t="shared" si="4"/>
        <v/>
      </c>
      <c r="AA52">
        <f t="shared" si="5"/>
        <v>-1084.2177392036972</v>
      </c>
    </row>
    <row r="53" spans="2:27" x14ac:dyDescent="0.15">
      <c r="B53" s="46">
        <v>45</v>
      </c>
      <c r="C53" s="87">
        <f t="shared" si="0"/>
        <v>108264.23800954643</v>
      </c>
      <c r="D53" s="87"/>
      <c r="E53" s="46">
        <v>2011</v>
      </c>
      <c r="F53" s="8">
        <v>44016</v>
      </c>
      <c r="G53" s="46" t="s">
        <v>4</v>
      </c>
      <c r="H53" s="88">
        <v>80.906999999999996</v>
      </c>
      <c r="I53" s="88"/>
      <c r="J53" s="46">
        <v>38</v>
      </c>
      <c r="K53" s="87">
        <f t="shared" si="1"/>
        <v>1082.6423800954644</v>
      </c>
      <c r="L53" s="87"/>
      <c r="M53" s="6">
        <f>IF(J53="","",(K53/J53)/LOOKUP(RIGHT($D$2,3),定数!$A$6:$A$13,定数!$B$6:$B$13))</f>
        <v>0.28490588949880641</v>
      </c>
      <c r="N53" s="46">
        <v>2011</v>
      </c>
      <c r="O53" s="8">
        <v>44020</v>
      </c>
      <c r="P53" s="88">
        <v>80.522999999999996</v>
      </c>
      <c r="Q53" s="88"/>
      <c r="R53" s="89">
        <f>IF(P53="","",T53*M53*LOOKUP(RIGHT($D$2,3),定数!$A$6:$A$13,定数!$B$6:$B$13))</f>
        <v>-1094.0386156754175</v>
      </c>
      <c r="S53" s="89"/>
      <c r="T53" s="90">
        <f t="shared" si="6"/>
        <v>-38.400000000000034</v>
      </c>
      <c r="U53" s="90"/>
      <c r="V53" t="str">
        <f t="shared" si="9"/>
        <v/>
      </c>
      <c r="W53">
        <f t="shared" si="3"/>
        <v>2</v>
      </c>
      <c r="X53" s="38">
        <f t="shared" si="7"/>
        <v>110386.16326545853</v>
      </c>
      <c r="Y53" s="39">
        <f t="shared" si="8"/>
        <v>1.9222746702494353E-2</v>
      </c>
      <c r="Z53" t="str">
        <f t="shared" si="4"/>
        <v/>
      </c>
      <c r="AA53">
        <f t="shared" si="5"/>
        <v>-1094.0386156754175</v>
      </c>
    </row>
    <row r="54" spans="2:27" x14ac:dyDescent="0.15">
      <c r="B54" s="46">
        <v>46</v>
      </c>
      <c r="C54" s="87">
        <f t="shared" si="0"/>
        <v>107170.19939387101</v>
      </c>
      <c r="D54" s="87"/>
      <c r="E54" s="46">
        <v>2011</v>
      </c>
      <c r="F54" s="8">
        <v>44079</v>
      </c>
      <c r="G54" s="46" t="s">
        <v>4</v>
      </c>
      <c r="H54" s="91">
        <v>76.971000000000004</v>
      </c>
      <c r="I54" s="92"/>
      <c r="J54" s="46">
        <v>29</v>
      </c>
      <c r="K54" s="87">
        <f t="shared" si="1"/>
        <v>1071.7019939387101</v>
      </c>
      <c r="L54" s="87"/>
      <c r="M54" s="6">
        <f>IF(J54="","",(K54/J54)/LOOKUP(RIGHT($D$2,3),定数!$A$6:$A$13,定数!$B$6:$B$13))</f>
        <v>0.36955241170300346</v>
      </c>
      <c r="N54" s="46">
        <v>2011</v>
      </c>
      <c r="O54" s="8">
        <v>44080</v>
      </c>
      <c r="P54" s="88">
        <v>77.527000000000001</v>
      </c>
      <c r="Q54" s="88"/>
      <c r="R54" s="89">
        <f>IF(P54="","",T54*M54*LOOKUP(RIGHT($D$2,3),定数!$A$6:$A$13,定数!$B$6:$B$13))</f>
        <v>2054.7114090686896</v>
      </c>
      <c r="S54" s="89"/>
      <c r="T54" s="90">
        <f t="shared" si="6"/>
        <v>55.599999999999739</v>
      </c>
      <c r="U54" s="90"/>
      <c r="V54" t="str">
        <f t="shared" si="9"/>
        <v/>
      </c>
      <c r="W54">
        <f t="shared" si="3"/>
        <v>0</v>
      </c>
      <c r="X54" s="38">
        <f t="shared" si="7"/>
        <v>110386.16326545853</v>
      </c>
      <c r="Y54" s="39">
        <f t="shared" si="8"/>
        <v>2.9133758946342847E-2</v>
      </c>
      <c r="Z54">
        <f t="shared" si="4"/>
        <v>2054.7114090686896</v>
      </c>
      <c r="AA54" t="str">
        <f t="shared" si="5"/>
        <v/>
      </c>
    </row>
    <row r="55" spans="2:27" x14ac:dyDescent="0.15">
      <c r="B55" s="46">
        <v>47</v>
      </c>
      <c r="C55" s="87">
        <f t="shared" si="0"/>
        <v>109224.9108029397</v>
      </c>
      <c r="D55" s="87"/>
      <c r="E55" s="46">
        <v>2011</v>
      </c>
      <c r="F55" s="8">
        <v>44178</v>
      </c>
      <c r="G55" s="46" t="s">
        <v>4</v>
      </c>
      <c r="H55" s="88">
        <v>78.016999999999996</v>
      </c>
      <c r="I55" s="88"/>
      <c r="J55" s="46">
        <v>39</v>
      </c>
      <c r="K55" s="87">
        <f t="shared" si="1"/>
        <v>1092.2491080293971</v>
      </c>
      <c r="L55" s="87"/>
      <c r="M55" s="6">
        <f>IF(J55="","",(K55/J55)/LOOKUP(RIGHT($D$2,3),定数!$A$6:$A$13,定数!$B$6:$B$13))</f>
        <v>0.28006387385369158</v>
      </c>
      <c r="N55" s="46">
        <v>2011</v>
      </c>
      <c r="O55" s="8">
        <v>44175</v>
      </c>
      <c r="P55" s="88">
        <v>77.63</v>
      </c>
      <c r="Q55" s="88"/>
      <c r="R55" s="89">
        <f>IF(P55="","",T55*M55*LOOKUP(RIGHT($D$2,3),定数!$A$6:$A$13,定数!$B$6:$B$13))</f>
        <v>-1083.8471918137877</v>
      </c>
      <c r="S55" s="89"/>
      <c r="T55" s="90">
        <f t="shared" si="6"/>
        <v>-38.700000000000045</v>
      </c>
      <c r="U55" s="90"/>
      <c r="V55" t="str">
        <f t="shared" si="9"/>
        <v/>
      </c>
      <c r="W55">
        <f t="shared" si="3"/>
        <v>1</v>
      </c>
      <c r="X55" s="38">
        <f t="shared" si="7"/>
        <v>110386.16326545853</v>
      </c>
      <c r="Y55" s="39">
        <f t="shared" si="8"/>
        <v>1.0519909635107294E-2</v>
      </c>
      <c r="Z55" t="str">
        <f t="shared" si="4"/>
        <v/>
      </c>
      <c r="AA55">
        <f t="shared" si="5"/>
        <v>-1083.8471918137877</v>
      </c>
    </row>
    <row r="56" spans="2:27" x14ac:dyDescent="0.15">
      <c r="B56" s="46">
        <v>48</v>
      </c>
      <c r="C56" s="87">
        <f t="shared" si="0"/>
        <v>108141.06361112591</v>
      </c>
      <c r="D56" s="87"/>
      <c r="E56" s="46">
        <v>2012</v>
      </c>
      <c r="F56" s="8">
        <v>43841</v>
      </c>
      <c r="G56" s="46" t="s">
        <v>3</v>
      </c>
      <c r="H56" s="88">
        <v>76.793999999999997</v>
      </c>
      <c r="I56" s="88"/>
      <c r="J56" s="46">
        <v>23</v>
      </c>
      <c r="K56" s="87">
        <f t="shared" si="1"/>
        <v>1081.410636111259</v>
      </c>
      <c r="L56" s="87"/>
      <c r="M56" s="6">
        <f>IF(J56="","",(K56/J56)/LOOKUP(RIGHT($D$2,3),定数!$A$6:$A$13,定数!$B$6:$B$13))</f>
        <v>0.47017853743967786</v>
      </c>
      <c r="N56" s="46">
        <v>2011</v>
      </c>
      <c r="O56" s="8">
        <v>43846</v>
      </c>
      <c r="P56" s="88">
        <v>77.025999999999996</v>
      </c>
      <c r="Q56" s="88"/>
      <c r="R56" s="89">
        <f>IF(P56="","",T56*M56*LOOKUP(RIGHT($D$2,3),定数!$A$6:$A$13,定数!$B$6:$B$13))</f>
        <v>-1090.8142068600494</v>
      </c>
      <c r="S56" s="89"/>
      <c r="T56" s="90">
        <f t="shared" si="6"/>
        <v>-23.199999999999932</v>
      </c>
      <c r="U56" s="90"/>
      <c r="V56" t="str">
        <f t="shared" si="9"/>
        <v/>
      </c>
      <c r="W56">
        <f t="shared" si="3"/>
        <v>2</v>
      </c>
      <c r="X56" s="38">
        <f t="shared" si="7"/>
        <v>110386.16326545853</v>
      </c>
      <c r="Y56" s="39">
        <f t="shared" si="8"/>
        <v>2.03385966856513E-2</v>
      </c>
      <c r="Z56" t="str">
        <f t="shared" si="4"/>
        <v/>
      </c>
      <c r="AA56">
        <f t="shared" si="5"/>
        <v>-1090.8142068600494</v>
      </c>
    </row>
    <row r="57" spans="2:27" x14ac:dyDescent="0.15">
      <c r="B57" s="46">
        <v>49</v>
      </c>
      <c r="C57" s="87">
        <f t="shared" si="0"/>
        <v>107050.24940426587</v>
      </c>
      <c r="D57" s="87"/>
      <c r="E57" s="46">
        <v>2012</v>
      </c>
      <c r="F57" s="8">
        <v>43980</v>
      </c>
      <c r="G57" s="46" t="s">
        <v>3</v>
      </c>
      <c r="H57" s="88">
        <v>79.346999999999994</v>
      </c>
      <c r="I57" s="88"/>
      <c r="J57" s="46">
        <v>28</v>
      </c>
      <c r="K57" s="87">
        <f t="shared" si="1"/>
        <v>1070.5024940426588</v>
      </c>
      <c r="L57" s="87"/>
      <c r="M57" s="6">
        <f>IF(J57="","",(K57/J57)/LOOKUP(RIGHT($D$2,3),定数!$A$6:$A$13,定数!$B$6:$B$13))</f>
        <v>0.38232231930094956</v>
      </c>
      <c r="N57" s="46">
        <v>2011</v>
      </c>
      <c r="O57" s="8">
        <v>43982</v>
      </c>
      <c r="P57" s="88">
        <v>78.816999999999993</v>
      </c>
      <c r="Q57" s="88"/>
      <c r="R57" s="89">
        <f>IF(P57="","",T57*M57*LOOKUP(RIGHT($D$2,3),定数!$A$6:$A$13,定数!$B$6:$B$13))</f>
        <v>2026.3082922950371</v>
      </c>
      <c r="S57" s="89"/>
      <c r="T57" s="90">
        <f t="shared" si="6"/>
        <v>53.000000000000114</v>
      </c>
      <c r="U57" s="90"/>
      <c r="V57" t="str">
        <f t="shared" si="9"/>
        <v/>
      </c>
      <c r="W57">
        <f t="shared" si="3"/>
        <v>0</v>
      </c>
      <c r="X57" s="38">
        <f t="shared" si="7"/>
        <v>110386.16326545853</v>
      </c>
      <c r="Y57" s="39">
        <f t="shared" si="8"/>
        <v>3.0220398666908954E-2</v>
      </c>
      <c r="Z57">
        <f t="shared" si="4"/>
        <v>2026.3082922950371</v>
      </c>
      <c r="AA57" t="str">
        <f t="shared" si="5"/>
        <v/>
      </c>
    </row>
    <row r="58" spans="2:27" x14ac:dyDescent="0.15">
      <c r="B58" s="46">
        <v>50</v>
      </c>
      <c r="C58" s="87">
        <f t="shared" si="0"/>
        <v>109076.55769656091</v>
      </c>
      <c r="D58" s="87"/>
      <c r="E58" s="46">
        <v>2013</v>
      </c>
      <c r="F58" s="8">
        <v>44098</v>
      </c>
      <c r="G58" s="46" t="s">
        <v>3</v>
      </c>
      <c r="H58" s="88">
        <v>98.453999999999994</v>
      </c>
      <c r="I58" s="88"/>
      <c r="J58" s="46">
        <v>71</v>
      </c>
      <c r="K58" s="87">
        <f t="shared" si="1"/>
        <v>1090.7655769656092</v>
      </c>
      <c r="L58" s="87"/>
      <c r="M58" s="6">
        <f>IF(J58="","",(K58/J58)/LOOKUP(RIGHT($D$2,3),定数!$A$6:$A$13,定数!$B$6:$B$13))</f>
        <v>0.15362895450219846</v>
      </c>
      <c r="N58" s="46">
        <v>2011</v>
      </c>
      <c r="O58" s="8">
        <v>44107</v>
      </c>
      <c r="P58" s="88">
        <v>97.061999999999998</v>
      </c>
      <c r="Q58" s="88"/>
      <c r="R58" s="89">
        <f>IF(P58="","",T58*M58*LOOKUP(RIGHT($D$2,3),定数!$A$6:$A$13,定数!$B$6:$B$13))</f>
        <v>2138.5150466705963</v>
      </c>
      <c r="S58" s="89"/>
      <c r="T58" s="90">
        <f t="shared" si="6"/>
        <v>139.19999999999959</v>
      </c>
      <c r="U58" s="90"/>
      <c r="V58" t="str">
        <f t="shared" si="9"/>
        <v/>
      </c>
      <c r="W58">
        <f t="shared" si="3"/>
        <v>0</v>
      </c>
      <c r="X58" s="38">
        <f t="shared" si="7"/>
        <v>110386.16326545853</v>
      </c>
      <c r="Y58" s="39">
        <f t="shared" si="8"/>
        <v>1.1863856213103929E-2</v>
      </c>
      <c r="Z58">
        <f t="shared" si="4"/>
        <v>2138.5150466705963</v>
      </c>
      <c r="AA58" t="str">
        <f t="shared" si="5"/>
        <v/>
      </c>
    </row>
    <row r="59" spans="2:27" x14ac:dyDescent="0.15">
      <c r="B59" s="46">
        <v>51</v>
      </c>
      <c r="C59" s="87">
        <f t="shared" si="0"/>
        <v>111215.0727432315</v>
      </c>
      <c r="D59" s="87"/>
      <c r="E59" s="46">
        <v>2014</v>
      </c>
      <c r="F59" s="8">
        <v>43833</v>
      </c>
      <c r="G59" s="46" t="s">
        <v>4</v>
      </c>
      <c r="H59" s="88">
        <v>104.88200000000001</v>
      </c>
      <c r="I59" s="88"/>
      <c r="J59" s="46">
        <v>82</v>
      </c>
      <c r="K59" s="87">
        <f t="shared" si="1"/>
        <v>1112.1507274323151</v>
      </c>
      <c r="L59" s="87"/>
      <c r="M59" s="6">
        <f>IF(J59="","",(K59/J59)/LOOKUP(RIGHT($D$2,3),定数!$A$6:$A$13,定数!$B$6:$B$13))</f>
        <v>0.13562813749174574</v>
      </c>
      <c r="N59" s="46">
        <v>2014</v>
      </c>
      <c r="O59" s="8">
        <v>43836</v>
      </c>
      <c r="P59" s="88">
        <v>104.06399999999999</v>
      </c>
      <c r="Q59" s="88"/>
      <c r="R59" s="89">
        <f>IF(P59="","",T59*M59*LOOKUP(RIGHT($D$2,3),定数!$A$6:$A$13,定数!$B$6:$B$13))</f>
        <v>-1109.4381646824966</v>
      </c>
      <c r="S59" s="89"/>
      <c r="T59" s="90">
        <f t="shared" si="6"/>
        <v>-81.800000000001205</v>
      </c>
      <c r="U59" s="90"/>
      <c r="V59" t="str">
        <f t="shared" si="9"/>
        <v/>
      </c>
      <c r="W59">
        <f t="shared" si="3"/>
        <v>1</v>
      </c>
      <c r="X59" s="38">
        <f t="shared" si="7"/>
        <v>111215.0727432315</v>
      </c>
      <c r="Y59" s="39">
        <f t="shared" si="8"/>
        <v>0</v>
      </c>
      <c r="Z59" t="str">
        <f t="shared" si="4"/>
        <v/>
      </c>
      <c r="AA59">
        <f t="shared" si="5"/>
        <v>-1109.4381646824966</v>
      </c>
    </row>
    <row r="60" spans="2:27" x14ac:dyDescent="0.15">
      <c r="B60" s="46">
        <v>52</v>
      </c>
      <c r="C60" s="87">
        <f t="shared" si="0"/>
        <v>110105.63457854901</v>
      </c>
      <c r="D60" s="87"/>
      <c r="E60" s="46">
        <v>2014</v>
      </c>
      <c r="F60" s="8">
        <v>43881</v>
      </c>
      <c r="G60" s="46" t="s">
        <v>4</v>
      </c>
      <c r="H60" s="88">
        <v>102.42100000000001</v>
      </c>
      <c r="I60" s="88"/>
      <c r="J60" s="46">
        <v>76</v>
      </c>
      <c r="K60" s="87">
        <f t="shared" si="1"/>
        <v>1101.0563457854901</v>
      </c>
      <c r="L60" s="87"/>
      <c r="M60" s="6">
        <f>IF(J60="","",(K60/J60)/LOOKUP(RIGHT($D$2,3),定数!$A$6:$A$13,定数!$B$6:$B$13))</f>
        <v>0.14487583497177503</v>
      </c>
      <c r="N60" s="46">
        <v>2014</v>
      </c>
      <c r="O60" s="8">
        <v>43889</v>
      </c>
      <c r="P60" s="88">
        <v>101.666</v>
      </c>
      <c r="Q60" s="88"/>
      <c r="R60" s="89">
        <f>IF(P60="","",T60*M60*LOOKUP(RIGHT($D$2,3),定数!$A$6:$A$13,定数!$B$6:$B$13))</f>
        <v>-1093.8125540369156</v>
      </c>
      <c r="S60" s="89"/>
      <c r="T60" s="90">
        <f t="shared" si="6"/>
        <v>-75.500000000000966</v>
      </c>
      <c r="U60" s="90"/>
      <c r="V60" t="str">
        <f t="shared" si="9"/>
        <v/>
      </c>
      <c r="W60">
        <f t="shared" si="3"/>
        <v>2</v>
      </c>
      <c r="X60" s="38">
        <f t="shared" si="7"/>
        <v>111215.0727432315</v>
      </c>
      <c r="Y60" s="39">
        <f t="shared" si="8"/>
        <v>9.9756097560976809E-3</v>
      </c>
      <c r="Z60" t="str">
        <f t="shared" si="4"/>
        <v/>
      </c>
      <c r="AA60">
        <f t="shared" si="5"/>
        <v>-1093.8125540369156</v>
      </c>
    </row>
    <row r="61" spans="2:27" x14ac:dyDescent="0.15">
      <c r="B61" s="46">
        <v>53</v>
      </c>
      <c r="C61" s="87">
        <f t="shared" si="0"/>
        <v>109011.82202451209</v>
      </c>
      <c r="D61" s="87"/>
      <c r="E61" s="46">
        <v>2014</v>
      </c>
      <c r="F61" s="8">
        <v>43988</v>
      </c>
      <c r="G61" s="46" t="s">
        <v>4</v>
      </c>
      <c r="H61" s="88">
        <v>102.61199999999999</v>
      </c>
      <c r="I61" s="88"/>
      <c r="J61" s="46">
        <v>51</v>
      </c>
      <c r="K61" s="87">
        <f t="shared" si="1"/>
        <v>1090.1182202451209</v>
      </c>
      <c r="L61" s="87"/>
      <c r="M61" s="6">
        <f>IF(J61="","",(K61/J61)/LOOKUP(RIGHT($D$2,3),定数!$A$6:$A$13,定数!$B$6:$B$13))</f>
        <v>0.21374867063629821</v>
      </c>
      <c r="N61" s="46">
        <v>2014</v>
      </c>
      <c r="O61" s="8">
        <v>43993</v>
      </c>
      <c r="P61" s="88">
        <v>102.105</v>
      </c>
      <c r="Q61" s="88"/>
      <c r="R61" s="89">
        <f>IF(P61="","",T61*M61*LOOKUP(RIGHT($D$2,3),定数!$A$6:$A$13,定数!$B$6:$B$13))</f>
        <v>-1083.7057601260121</v>
      </c>
      <c r="S61" s="89"/>
      <c r="T61" s="90">
        <f t="shared" si="6"/>
        <v>-50.699999999999079</v>
      </c>
      <c r="U61" s="90"/>
      <c r="V61" t="str">
        <f t="shared" si="9"/>
        <v/>
      </c>
      <c r="W61">
        <f t="shared" si="3"/>
        <v>3</v>
      </c>
      <c r="X61" s="38">
        <f t="shared" si="7"/>
        <v>111215.0727432315</v>
      </c>
      <c r="Y61" s="39">
        <f t="shared" si="8"/>
        <v>1.9810720474968235E-2</v>
      </c>
      <c r="Z61" t="str">
        <f t="shared" si="4"/>
        <v/>
      </c>
      <c r="AA61">
        <f t="shared" si="5"/>
        <v>-1083.7057601260121</v>
      </c>
    </row>
    <row r="62" spans="2:27" x14ac:dyDescent="0.15">
      <c r="B62" s="46">
        <v>54</v>
      </c>
      <c r="C62" s="87">
        <f t="shared" si="0"/>
        <v>107928.11626438607</v>
      </c>
      <c r="D62" s="87"/>
      <c r="E62" s="46">
        <v>2014</v>
      </c>
      <c r="F62" s="8">
        <v>44021</v>
      </c>
      <c r="G62" s="46" t="s">
        <v>3</v>
      </c>
      <c r="H62" s="88">
        <v>101.42700000000001</v>
      </c>
      <c r="I62" s="88"/>
      <c r="J62" s="46">
        <v>41</v>
      </c>
      <c r="K62" s="87">
        <f t="shared" si="1"/>
        <v>1079.2811626438609</v>
      </c>
      <c r="L62" s="87"/>
      <c r="M62" s="6">
        <f>IF(J62="","",(K62/J62)/LOOKUP(RIGHT($D$2,3),定数!$A$6:$A$13,定数!$B$6:$B$13))</f>
        <v>0.2632393079619173</v>
      </c>
      <c r="N62" s="46">
        <v>2014</v>
      </c>
      <c r="O62" s="8">
        <v>44036</v>
      </c>
      <c r="P62" s="88">
        <v>101.84</v>
      </c>
      <c r="Q62" s="88"/>
      <c r="R62" s="89">
        <f>IF(P62="","",T62*M62*LOOKUP(RIGHT($D$2,3),定数!$A$6:$A$13,定数!$B$6:$B$13))</f>
        <v>-1087.1783418827099</v>
      </c>
      <c r="S62" s="89"/>
      <c r="T62" s="90">
        <f t="shared" si="6"/>
        <v>-41.29999999999967</v>
      </c>
      <c r="U62" s="90"/>
      <c r="V62" t="str">
        <f t="shared" si="9"/>
        <v/>
      </c>
      <c r="W62">
        <f t="shared" si="3"/>
        <v>4</v>
      </c>
      <c r="X62" s="38">
        <f t="shared" si="7"/>
        <v>111215.0727432315</v>
      </c>
      <c r="Y62" s="39">
        <f t="shared" si="8"/>
        <v>2.9554955077305101E-2</v>
      </c>
      <c r="Z62" t="str">
        <f t="shared" si="4"/>
        <v/>
      </c>
      <c r="AA62">
        <f t="shared" si="5"/>
        <v>-1087.1783418827099</v>
      </c>
    </row>
    <row r="63" spans="2:27" x14ac:dyDescent="0.15">
      <c r="B63" s="46">
        <v>55</v>
      </c>
      <c r="C63" s="87">
        <f t="shared" si="0"/>
        <v>106840.93792250336</v>
      </c>
      <c r="D63" s="87"/>
      <c r="E63" s="46">
        <v>2014</v>
      </c>
      <c r="F63" s="8">
        <v>44162</v>
      </c>
      <c r="G63" s="46" t="s">
        <v>4</v>
      </c>
      <c r="H63" s="88">
        <v>117.88200000000001</v>
      </c>
      <c r="I63" s="88"/>
      <c r="J63" s="46">
        <v>66</v>
      </c>
      <c r="K63" s="87">
        <f t="shared" si="1"/>
        <v>1068.4093792250337</v>
      </c>
      <c r="L63" s="87"/>
      <c r="M63" s="6">
        <f>IF(J63="","",(K63/J63)/LOOKUP(RIGHT($D$2,3),定数!$A$6:$A$13,定数!$B$6:$B$13))</f>
        <v>0.16188020897348995</v>
      </c>
      <c r="N63" s="46">
        <v>2014</v>
      </c>
      <c r="O63" s="8">
        <v>44166</v>
      </c>
      <c r="P63" s="88">
        <v>119.166</v>
      </c>
      <c r="Q63" s="88"/>
      <c r="R63" s="89">
        <f>IF(P63="","",T63*M63*LOOKUP(RIGHT($D$2,3),定数!$A$6:$A$13,定数!$B$6:$B$13))</f>
        <v>2078.5418832195978</v>
      </c>
      <c r="S63" s="89"/>
      <c r="T63" s="90">
        <f t="shared" si="6"/>
        <v>128.39999999999918</v>
      </c>
      <c r="U63" s="90"/>
      <c r="V63" t="str">
        <f t="shared" si="9"/>
        <v/>
      </c>
      <c r="W63">
        <f t="shared" si="3"/>
        <v>0</v>
      </c>
      <c r="X63" s="38">
        <f t="shared" si="7"/>
        <v>111215.0727432315</v>
      </c>
      <c r="Y63" s="39">
        <f t="shared" si="8"/>
        <v>3.9330413700550793E-2</v>
      </c>
      <c r="Z63">
        <f t="shared" si="4"/>
        <v>2078.5418832195978</v>
      </c>
      <c r="AA63" t="str">
        <f t="shared" si="5"/>
        <v/>
      </c>
    </row>
    <row r="64" spans="2:27" x14ac:dyDescent="0.15">
      <c r="B64" s="46">
        <v>56</v>
      </c>
      <c r="C64" s="87">
        <f t="shared" si="0"/>
        <v>108919.47980572296</v>
      </c>
      <c r="D64" s="87"/>
      <c r="E64" s="46">
        <v>2015</v>
      </c>
      <c r="F64" s="8">
        <v>44014</v>
      </c>
      <c r="G64" s="46" t="s">
        <v>3</v>
      </c>
      <c r="H64" s="88">
        <v>122.93600000000001</v>
      </c>
      <c r="I64" s="88"/>
      <c r="J64" s="46">
        <v>77</v>
      </c>
      <c r="K64" s="87">
        <f t="shared" si="1"/>
        <v>1089.1947980572297</v>
      </c>
      <c r="L64" s="87"/>
      <c r="M64" s="6">
        <f>IF(J64="","",(K64/J64)/LOOKUP(RIGHT($D$2,3),定数!$A$6:$A$13,定数!$B$6:$B$13))</f>
        <v>0.14145386987756231</v>
      </c>
      <c r="N64" s="51">
        <v>2015</v>
      </c>
      <c r="O64" s="8">
        <v>44020</v>
      </c>
      <c r="P64" s="88">
        <v>121.41800000000001</v>
      </c>
      <c r="Q64" s="88"/>
      <c r="R64" s="89">
        <f>IF(P64="","",T64*M64*LOOKUP(RIGHT($D$2,3),定数!$A$6:$A$13,定数!$B$6:$B$13))</f>
        <v>2147.2697447413966</v>
      </c>
      <c r="S64" s="89"/>
      <c r="T64" s="90">
        <f t="shared" si="6"/>
        <v>151.80000000000007</v>
      </c>
      <c r="U64" s="90"/>
      <c r="V64" t="str">
        <f t="shared" si="9"/>
        <v/>
      </c>
      <c r="W64">
        <f t="shared" si="3"/>
        <v>0</v>
      </c>
      <c r="X64" s="38">
        <f t="shared" si="7"/>
        <v>111215.0727432315</v>
      </c>
      <c r="Y64" s="39">
        <f t="shared" si="8"/>
        <v>2.0641023567088856E-2</v>
      </c>
      <c r="Z64">
        <f t="shared" si="4"/>
        <v>2147.2697447413966</v>
      </c>
      <c r="AA64" t="str">
        <f t="shared" si="5"/>
        <v/>
      </c>
    </row>
    <row r="65" spans="2:27" x14ac:dyDescent="0.15">
      <c r="B65" s="46">
        <v>57</v>
      </c>
      <c r="C65" s="87">
        <f t="shared" si="0"/>
        <v>111066.74955046436</v>
      </c>
      <c r="D65" s="87"/>
      <c r="E65" s="46">
        <v>2015</v>
      </c>
      <c r="F65" s="8">
        <v>44133</v>
      </c>
      <c r="G65" s="46" t="s">
        <v>4</v>
      </c>
      <c r="H65" s="88">
        <v>121.185</v>
      </c>
      <c r="I65" s="88"/>
      <c r="J65" s="46">
        <v>61</v>
      </c>
      <c r="K65" s="87">
        <f t="shared" si="1"/>
        <v>1110.6674955046435</v>
      </c>
      <c r="L65" s="87"/>
      <c r="M65" s="6">
        <f>IF(J65="","",(K65/J65)/LOOKUP(RIGHT($D$2,3),定数!$A$6:$A$13,定数!$B$6:$B$13))</f>
        <v>0.1820766386073186</v>
      </c>
      <c r="N65" s="46">
        <v>2015</v>
      </c>
      <c r="O65" s="8">
        <v>44134</v>
      </c>
      <c r="P65" s="88">
        <v>120.57899999999999</v>
      </c>
      <c r="Q65" s="88"/>
      <c r="R65" s="89">
        <f>IF(P65="","",T65*M65*LOOKUP(RIGHT($D$2,3),定数!$A$6:$A$13,定数!$B$6:$B$13))</f>
        <v>-1103.3844299603666</v>
      </c>
      <c r="S65" s="89"/>
      <c r="T65" s="90">
        <f t="shared" si="6"/>
        <v>-60.600000000000875</v>
      </c>
      <c r="U65" s="90"/>
      <c r="V65" t="str">
        <f t="shared" si="9"/>
        <v/>
      </c>
      <c r="W65">
        <f t="shared" si="3"/>
        <v>1</v>
      </c>
      <c r="X65" s="38">
        <f t="shared" si="7"/>
        <v>111215.0727432315</v>
      </c>
      <c r="Y65" s="39">
        <f t="shared" si="8"/>
        <v>1.3336608888400159E-3</v>
      </c>
      <c r="Z65" t="str">
        <f t="shared" si="4"/>
        <v/>
      </c>
      <c r="AA65">
        <f t="shared" si="5"/>
        <v>-1103.3844299603666</v>
      </c>
    </row>
    <row r="66" spans="2:27" x14ac:dyDescent="0.15">
      <c r="B66" s="46">
        <v>58</v>
      </c>
      <c r="C66" s="87">
        <f t="shared" si="0"/>
        <v>109963.36512050399</v>
      </c>
      <c r="D66" s="87"/>
      <c r="E66" s="46">
        <v>2016</v>
      </c>
      <c r="F66" s="8">
        <v>44173</v>
      </c>
      <c r="G66" s="46" t="s">
        <v>4</v>
      </c>
      <c r="H66" s="88">
        <v>114.378</v>
      </c>
      <c r="I66" s="88"/>
      <c r="J66" s="46">
        <v>126</v>
      </c>
      <c r="K66" s="87">
        <f t="shared" si="1"/>
        <v>1099.63365120504</v>
      </c>
      <c r="L66" s="87"/>
      <c r="M66" s="6">
        <f>IF(J66="","",(K66/J66)/LOOKUP(RIGHT($D$2,3),定数!$A$6:$A$13,定数!$B$6:$B$13))</f>
        <v>8.7272512000399996E-2</v>
      </c>
      <c r="N66" s="46">
        <v>2016</v>
      </c>
      <c r="O66" s="8">
        <v>44177</v>
      </c>
      <c r="P66" s="88">
        <v>115.81699999999999</v>
      </c>
      <c r="Q66" s="88"/>
      <c r="R66" s="89">
        <f>IF(P66="","",T66*M66*LOOKUP(RIGHT($D$2,3),定数!$A$6:$A$13,定数!$B$6:$B$13))</f>
        <v>1255.8514476857499</v>
      </c>
      <c r="S66" s="89"/>
      <c r="T66" s="90">
        <f t="shared" si="6"/>
        <v>143.8999999999993</v>
      </c>
      <c r="U66" s="90"/>
      <c r="V66" t="str">
        <f t="shared" si="9"/>
        <v/>
      </c>
      <c r="W66">
        <f t="shared" si="3"/>
        <v>0</v>
      </c>
      <c r="X66" s="38">
        <f t="shared" si="7"/>
        <v>111215.0727432315</v>
      </c>
      <c r="Y66" s="39">
        <f t="shared" si="8"/>
        <v>1.1254837962632935E-2</v>
      </c>
      <c r="Z66">
        <f t="shared" si="4"/>
        <v>1255.8514476857499</v>
      </c>
      <c r="AA66" t="str">
        <f t="shared" si="5"/>
        <v/>
      </c>
    </row>
    <row r="67" spans="2:27" x14ac:dyDescent="0.15">
      <c r="B67" s="46">
        <v>59</v>
      </c>
      <c r="C67" s="87">
        <f t="shared" si="0"/>
        <v>111219.21656818975</v>
      </c>
      <c r="D67" s="87"/>
      <c r="E67" s="46">
        <v>2017</v>
      </c>
      <c r="F67" s="8">
        <v>43849</v>
      </c>
      <c r="G67" s="46" t="s">
        <v>3</v>
      </c>
      <c r="H67" s="88">
        <v>114.383</v>
      </c>
      <c r="I67" s="88"/>
      <c r="J67" s="46">
        <v>113</v>
      </c>
      <c r="K67" s="87">
        <f t="shared" si="1"/>
        <v>1112.1921656818974</v>
      </c>
      <c r="L67" s="87"/>
      <c r="M67" s="6">
        <f>IF(J67="","",(K67/J67)/LOOKUP(RIGHT($D$2,3),定数!$A$6:$A$13,定数!$B$6:$B$13))</f>
        <v>9.8424085458575006E-2</v>
      </c>
      <c r="N67" s="46">
        <v>2017</v>
      </c>
      <c r="O67" s="8">
        <v>43867</v>
      </c>
      <c r="P67" s="88">
        <v>111.95099999999999</v>
      </c>
      <c r="Q67" s="88"/>
      <c r="R67" s="89">
        <f>IF(P67="","",T67*M67*LOOKUP(RIGHT($D$2,3),定数!$A$6:$A$13,定数!$B$6:$B$13))</f>
        <v>2393.6737583525464</v>
      </c>
      <c r="S67" s="89"/>
      <c r="T67" s="90">
        <f t="shared" si="6"/>
        <v>243.20000000000022</v>
      </c>
      <c r="U67" s="90"/>
      <c r="V67" t="str">
        <f t="shared" si="9"/>
        <v/>
      </c>
      <c r="W67">
        <f t="shared" si="3"/>
        <v>0</v>
      </c>
      <c r="X67" s="38">
        <f t="shared" si="7"/>
        <v>111219.21656818975</v>
      </c>
      <c r="Y67" s="39">
        <f t="shared" si="8"/>
        <v>0</v>
      </c>
      <c r="Z67">
        <f t="shared" si="4"/>
        <v>2393.6737583525464</v>
      </c>
      <c r="AA67" t="str">
        <f t="shared" si="5"/>
        <v/>
      </c>
    </row>
    <row r="68" spans="2:27" x14ac:dyDescent="0.15">
      <c r="B68" s="46">
        <v>60</v>
      </c>
      <c r="C68" s="87">
        <f t="shared" si="0"/>
        <v>113612.89032654229</v>
      </c>
      <c r="D68" s="87"/>
      <c r="E68" s="46">
        <v>2017</v>
      </c>
      <c r="F68" s="8">
        <v>43864</v>
      </c>
      <c r="G68" s="46" t="s">
        <v>3</v>
      </c>
      <c r="H68" s="88">
        <v>112.297</v>
      </c>
      <c r="I68" s="88"/>
      <c r="J68" s="46">
        <v>117</v>
      </c>
      <c r="K68" s="87">
        <f t="shared" si="1"/>
        <v>1136.1289032654229</v>
      </c>
      <c r="L68" s="87"/>
      <c r="M68" s="6">
        <f>IF(J68="","",(K68/J68)/LOOKUP(RIGHT($D$2,3),定数!$A$6:$A$13,定数!$B$6:$B$13))</f>
        <v>9.7105034467130161E-2</v>
      </c>
      <c r="N68" s="46">
        <v>2017</v>
      </c>
      <c r="O68" s="8">
        <v>43871</v>
      </c>
      <c r="P68" s="88">
        <v>113.468</v>
      </c>
      <c r="Q68" s="88"/>
      <c r="R68" s="89">
        <f>IF(P68="","",T68*M68*LOOKUP(RIGHT($D$2,3),定数!$A$6:$A$13,定数!$B$6:$B$13))</f>
        <v>-1137.0999536101006</v>
      </c>
      <c r="S68" s="89"/>
      <c r="T68" s="90">
        <f t="shared" si="6"/>
        <v>-117.10000000000065</v>
      </c>
      <c r="U68" s="90"/>
      <c r="V68" t="str">
        <f t="shared" si="9"/>
        <v/>
      </c>
      <c r="W68">
        <f t="shared" si="3"/>
        <v>1</v>
      </c>
      <c r="X68" s="38">
        <f t="shared" si="7"/>
        <v>113612.89032654229</v>
      </c>
      <c r="Y68" s="39">
        <f t="shared" si="8"/>
        <v>0</v>
      </c>
      <c r="Z68" t="str">
        <f t="shared" si="4"/>
        <v/>
      </c>
      <c r="AA68">
        <f t="shared" si="5"/>
        <v>-1137.0999536101006</v>
      </c>
    </row>
    <row r="69" spans="2:27" x14ac:dyDescent="0.15">
      <c r="B69" s="46">
        <v>61</v>
      </c>
      <c r="C69" s="87">
        <f t="shared" si="0"/>
        <v>112475.79037293218</v>
      </c>
      <c r="D69" s="87"/>
      <c r="E69" s="46">
        <v>2017</v>
      </c>
      <c r="F69" s="8">
        <v>43926</v>
      </c>
      <c r="G69" s="46" t="s">
        <v>3</v>
      </c>
      <c r="H69" s="88">
        <v>110.51900000000001</v>
      </c>
      <c r="I69" s="88"/>
      <c r="J69" s="46">
        <v>93</v>
      </c>
      <c r="K69" s="87">
        <f t="shared" si="1"/>
        <v>1124.7579037293219</v>
      </c>
      <c r="L69" s="87"/>
      <c r="M69" s="6">
        <f>IF(J69="","",(K69/J69)/LOOKUP(RIGHT($D$2,3),定数!$A$6:$A$13,定数!$B$6:$B$13))</f>
        <v>0.12094171007842171</v>
      </c>
      <c r="N69" s="46">
        <v>2017</v>
      </c>
      <c r="O69" s="8">
        <v>43931</v>
      </c>
      <c r="P69" s="88">
        <v>111.44799999999999</v>
      </c>
      <c r="Q69" s="88"/>
      <c r="R69" s="89">
        <f>IF(P69="","",T69*M69*LOOKUP(RIGHT($D$2,3),定数!$A$6:$A$13,定数!$B$6:$B$13))</f>
        <v>-1123.5484866285231</v>
      </c>
      <c r="S69" s="89"/>
      <c r="T69" s="90">
        <f t="shared" si="6"/>
        <v>-92.899999999998784</v>
      </c>
      <c r="U69" s="90"/>
      <c r="V69" t="str">
        <f t="shared" si="9"/>
        <v/>
      </c>
      <c r="W69">
        <f t="shared" si="3"/>
        <v>2</v>
      </c>
      <c r="X69" s="38">
        <f t="shared" si="7"/>
        <v>113612.89032654229</v>
      </c>
      <c r="Y69" s="39">
        <f t="shared" si="8"/>
        <v>1.0008547008547031E-2</v>
      </c>
      <c r="Z69" t="str">
        <f t="shared" si="4"/>
        <v/>
      </c>
      <c r="AA69">
        <f t="shared" si="5"/>
        <v>-1123.5484866285231</v>
      </c>
    </row>
    <row r="70" spans="2:27" x14ac:dyDescent="0.15">
      <c r="B70" s="46">
        <v>62</v>
      </c>
      <c r="C70" s="87">
        <f t="shared" si="0"/>
        <v>111352.24188630366</v>
      </c>
      <c r="D70" s="87"/>
      <c r="E70" s="46">
        <v>2017</v>
      </c>
      <c r="F70" s="8">
        <v>43931</v>
      </c>
      <c r="G70" s="46" t="s">
        <v>3</v>
      </c>
      <c r="H70" s="88">
        <v>110.789</v>
      </c>
      <c r="I70" s="88"/>
      <c r="J70" s="46">
        <v>78</v>
      </c>
      <c r="K70" s="87">
        <f t="shared" si="1"/>
        <v>1113.5224188630366</v>
      </c>
      <c r="L70" s="87"/>
      <c r="M70" s="6">
        <f>IF(J70="","",(K70/J70)/LOOKUP(RIGHT($D$2,3),定数!$A$6:$A$13,定数!$B$6:$B$13))</f>
        <v>0.14275928446962008</v>
      </c>
      <c r="N70" s="46">
        <v>2017</v>
      </c>
      <c r="O70" s="8">
        <v>43931</v>
      </c>
      <c r="P70" s="88">
        <v>109.64100000000001</v>
      </c>
      <c r="Q70" s="88"/>
      <c r="R70" s="89">
        <f>IF(P70="","",T70*M70*LOOKUP(RIGHT($D$2,3),定数!$A$6:$A$13,定数!$B$6:$B$13))</f>
        <v>1638.8765857112328</v>
      </c>
      <c r="S70" s="89"/>
      <c r="T70" s="90">
        <f t="shared" si="6"/>
        <v>114.79999999999961</v>
      </c>
      <c r="U70" s="90"/>
      <c r="V70" t="str">
        <f t="shared" si="9"/>
        <v/>
      </c>
      <c r="W70">
        <f t="shared" si="3"/>
        <v>0</v>
      </c>
      <c r="X70" s="38">
        <f t="shared" si="7"/>
        <v>113612.89032654229</v>
      </c>
      <c r="Y70" s="39">
        <f t="shared" si="8"/>
        <v>1.9897816469074514E-2</v>
      </c>
      <c r="Z70">
        <f t="shared" si="4"/>
        <v>1638.8765857112328</v>
      </c>
      <c r="AA70" t="str">
        <f t="shared" si="5"/>
        <v/>
      </c>
    </row>
    <row r="71" spans="2:27" x14ac:dyDescent="0.15">
      <c r="B71" s="46">
        <v>63</v>
      </c>
      <c r="C71" s="87">
        <f t="shared" si="0"/>
        <v>112991.11847201489</v>
      </c>
      <c r="D71" s="87"/>
      <c r="E71" s="46">
        <v>2017</v>
      </c>
      <c r="F71" s="8">
        <v>44050</v>
      </c>
      <c r="G71" s="46" t="s">
        <v>3</v>
      </c>
      <c r="H71" s="88">
        <v>110.628</v>
      </c>
      <c r="I71" s="88"/>
      <c r="J71" s="46">
        <v>28</v>
      </c>
      <c r="K71" s="87">
        <f t="shared" si="1"/>
        <v>1129.9111847201489</v>
      </c>
      <c r="L71" s="87"/>
      <c r="M71" s="6">
        <f>IF(J71="","",(K71/J71)/LOOKUP(RIGHT($D$2,3),定数!$A$6:$A$13,定数!$B$6:$B$13))</f>
        <v>0.40353970882862461</v>
      </c>
      <c r="N71" s="46">
        <v>2017</v>
      </c>
      <c r="O71" s="8">
        <v>44051</v>
      </c>
      <c r="P71" s="88">
        <v>110.09</v>
      </c>
      <c r="Q71" s="88"/>
      <c r="R71" s="89">
        <f>IF(P71="","",T71*M71*LOOKUP(RIGHT($D$2,3),定数!$A$6:$A$13,定数!$B$6:$B$13))</f>
        <v>2171.0436334979872</v>
      </c>
      <c r="S71" s="89"/>
      <c r="T71" s="90">
        <f t="shared" si="6"/>
        <v>53.79999999999967</v>
      </c>
      <c r="U71" s="90"/>
      <c r="V71" t="str">
        <f t="shared" si="9"/>
        <v/>
      </c>
      <c r="W71">
        <f t="shared" si="3"/>
        <v>0</v>
      </c>
      <c r="X71" s="38">
        <f t="shared" si="7"/>
        <v>113612.89032654229</v>
      </c>
      <c r="Y71" s="39">
        <f t="shared" si="8"/>
        <v>5.4727227935168488E-3</v>
      </c>
      <c r="Z71">
        <f t="shared" si="4"/>
        <v>2171.0436334979872</v>
      </c>
      <c r="AA71" t="str">
        <f t="shared" si="5"/>
        <v/>
      </c>
    </row>
    <row r="72" spans="2:27" x14ac:dyDescent="0.15">
      <c r="B72" s="46">
        <v>64</v>
      </c>
      <c r="C72" s="87">
        <f t="shared" si="0"/>
        <v>115162.16210551288</v>
      </c>
      <c r="D72" s="87"/>
      <c r="E72" s="46">
        <v>2017</v>
      </c>
      <c r="F72" s="8">
        <v>44109</v>
      </c>
      <c r="G72" s="46" t="s">
        <v>4</v>
      </c>
      <c r="H72" s="88">
        <v>112.923</v>
      </c>
      <c r="I72" s="88"/>
      <c r="J72" s="46">
        <v>52</v>
      </c>
      <c r="K72" s="87">
        <f t="shared" si="1"/>
        <v>1151.6216210551288</v>
      </c>
      <c r="L72" s="87"/>
      <c r="M72" s="6">
        <f>IF(J72="","",(K72/J72)/LOOKUP(RIGHT($D$2,3),定数!$A$6:$A$13,定数!$B$6:$B$13))</f>
        <v>0.22146569635675553</v>
      </c>
      <c r="N72" s="46">
        <v>2017</v>
      </c>
      <c r="O72" s="8">
        <v>44113</v>
      </c>
      <c r="P72" s="88">
        <v>112.405</v>
      </c>
      <c r="Q72" s="88"/>
      <c r="R72" s="89">
        <f>IF(P72="","",T72*M72*LOOKUP(RIGHT($D$2,3),定数!$A$6:$A$13,定数!$B$6:$B$13))</f>
        <v>-1147.192307127995</v>
      </c>
      <c r="S72" s="89"/>
      <c r="T72" s="90">
        <f t="shared" si="6"/>
        <v>-51.800000000000068</v>
      </c>
      <c r="U72" s="90"/>
      <c r="V72" t="str">
        <f t="shared" si="9"/>
        <v/>
      </c>
      <c r="W72">
        <f t="shared" si="3"/>
        <v>1</v>
      </c>
      <c r="X72" s="38">
        <f t="shared" si="7"/>
        <v>115162.16210551288</v>
      </c>
      <c r="Y72" s="39">
        <f t="shared" si="8"/>
        <v>0</v>
      </c>
      <c r="Z72" t="str">
        <f t="shared" si="4"/>
        <v/>
      </c>
      <c r="AA72">
        <f t="shared" si="5"/>
        <v>-1147.192307127995</v>
      </c>
    </row>
    <row r="73" spans="2:27" x14ac:dyDescent="0.15">
      <c r="B73" s="46">
        <v>65</v>
      </c>
      <c r="C73" s="87">
        <f t="shared" si="0"/>
        <v>114014.96979838489</v>
      </c>
      <c r="D73" s="87"/>
      <c r="E73" s="46">
        <v>2017</v>
      </c>
      <c r="F73" s="8">
        <v>44143</v>
      </c>
      <c r="G73" s="46" t="s">
        <v>4</v>
      </c>
      <c r="H73" s="88">
        <v>114.21899999999999</v>
      </c>
      <c r="I73" s="88"/>
      <c r="J73" s="46">
        <v>69</v>
      </c>
      <c r="K73" s="87">
        <f t="shared" si="1"/>
        <v>1140.1496979838489</v>
      </c>
      <c r="L73" s="87"/>
      <c r="M73" s="6">
        <f>IF(J73="","",(K73/J73)/LOOKUP(RIGHT($D$2,3),定数!$A$6:$A$13,定数!$B$6:$B$13))</f>
        <v>0.16523908666432593</v>
      </c>
      <c r="N73" s="46">
        <v>2017</v>
      </c>
      <c r="O73" s="8">
        <v>44143</v>
      </c>
      <c r="P73" s="88">
        <v>113.52800000000001</v>
      </c>
      <c r="Q73" s="88"/>
      <c r="R73" s="89">
        <f>IF(P73="","",T73*M73*LOOKUP(RIGHT($D$2,3),定数!$A$6:$A$13,定数!$B$6:$B$13))</f>
        <v>-1141.8020888504727</v>
      </c>
      <c r="S73" s="89"/>
      <c r="T73" s="90">
        <f t="shared" si="6"/>
        <v>-69.099999999998829</v>
      </c>
      <c r="U73" s="90"/>
      <c r="V73" t="str">
        <f t="shared" si="9"/>
        <v/>
      </c>
      <c r="W73">
        <f t="shared" si="3"/>
        <v>2</v>
      </c>
      <c r="X73" s="38">
        <f t="shared" si="7"/>
        <v>115162.16210551288</v>
      </c>
      <c r="Y73" s="39">
        <f t="shared" si="8"/>
        <v>9.9615384615384661E-3</v>
      </c>
      <c r="Z73" t="str">
        <f t="shared" si="4"/>
        <v/>
      </c>
      <c r="AA73">
        <f t="shared" si="5"/>
        <v>-1141.8020888504727</v>
      </c>
    </row>
    <row r="74" spans="2:27" x14ac:dyDescent="0.15">
      <c r="B74" s="46">
        <v>66</v>
      </c>
      <c r="C74" s="87">
        <f t="shared" ref="C74:C108" si="10">IF(R73="","",C73+R73)</f>
        <v>112873.16770953442</v>
      </c>
      <c r="D74" s="87"/>
      <c r="E74" s="46">
        <v>2017</v>
      </c>
      <c r="F74" s="8">
        <v>44143</v>
      </c>
      <c r="G74" s="46" t="s">
        <v>4</v>
      </c>
      <c r="H74" s="88">
        <v>114.02500000000001</v>
      </c>
      <c r="I74" s="88"/>
      <c r="J74" s="46">
        <v>64</v>
      </c>
      <c r="K74" s="87">
        <f t="shared" ref="K74:K108" si="11">IF(J74="","",C74*0.01)</f>
        <v>1128.7316770953441</v>
      </c>
      <c r="L74" s="87"/>
      <c r="M74" s="6">
        <f>IF(J74="","",(K74/J74)/LOOKUP(RIGHT($D$2,3),定数!$A$6:$A$13,定数!$B$6:$B$13))</f>
        <v>0.17636432454614753</v>
      </c>
      <c r="N74" s="46">
        <v>2017</v>
      </c>
      <c r="O74" s="8">
        <v>44144</v>
      </c>
      <c r="P74" s="88">
        <v>113.386</v>
      </c>
      <c r="Q74" s="88"/>
      <c r="R74" s="89">
        <f>IF(P74="","",T74*M74*LOOKUP(RIGHT($D$2,3),定数!$A$6:$A$13,定数!$B$6:$B$13))</f>
        <v>-1126.9680338499004</v>
      </c>
      <c r="S74" s="89"/>
      <c r="T74" s="90">
        <f t="shared" si="6"/>
        <v>-63.900000000001</v>
      </c>
      <c r="U74" s="90"/>
      <c r="V74" t="str">
        <f t="shared" si="9"/>
        <v/>
      </c>
      <c r="W74">
        <f t="shared" si="9"/>
        <v>3</v>
      </c>
      <c r="X74" s="38">
        <f t="shared" si="7"/>
        <v>115162.16210551288</v>
      </c>
      <c r="Y74" s="39">
        <f t="shared" si="8"/>
        <v>1.9876271460423367E-2</v>
      </c>
      <c r="Z74" t="str">
        <f t="shared" ref="Z74:Z108" si="12">IF(R74&gt;0,R74,"")</f>
        <v/>
      </c>
      <c r="AA74">
        <f t="shared" ref="AA74:AA108" si="13">IF(R74&lt;0,R74,"")</f>
        <v>-1126.9680338499004</v>
      </c>
    </row>
    <row r="75" spans="2:27" x14ac:dyDescent="0.15">
      <c r="B75" s="46">
        <v>67</v>
      </c>
      <c r="C75" s="87">
        <f t="shared" si="10"/>
        <v>111746.19967568452</v>
      </c>
      <c r="D75" s="87"/>
      <c r="E75" s="46">
        <v>2018</v>
      </c>
      <c r="F75" s="8">
        <v>44176</v>
      </c>
      <c r="G75" s="46" t="s">
        <v>4</v>
      </c>
      <c r="H75" s="88">
        <v>113.468</v>
      </c>
      <c r="I75" s="88"/>
      <c r="J75" s="46">
        <v>47</v>
      </c>
      <c r="K75" s="87">
        <f t="shared" si="11"/>
        <v>1117.4619967568451</v>
      </c>
      <c r="L75" s="87"/>
      <c r="M75" s="6">
        <f>IF(J75="","",(K75/J75)/LOOKUP(RIGHT($D$2,3),定数!$A$6:$A$13,定数!$B$6:$B$13))</f>
        <v>0.23775787165039258</v>
      </c>
      <c r="N75" s="46">
        <v>2017</v>
      </c>
      <c r="O75" s="8">
        <v>44182</v>
      </c>
      <c r="P75" s="88">
        <v>113.001</v>
      </c>
      <c r="Q75" s="88"/>
      <c r="R75" s="89">
        <f>IF(P75="","",T75*M75*LOOKUP(RIGHT($D$2,3),定数!$A$6:$A$13,定数!$B$6:$B$13))</f>
        <v>-1110.3292606073303</v>
      </c>
      <c r="S75" s="89"/>
      <c r="T75" s="90">
        <f t="shared" si="6"/>
        <v>-46.699999999999875</v>
      </c>
      <c r="U75" s="90"/>
      <c r="V75" t="str">
        <f t="shared" ref="V75:W90" si="14">IF(S75&lt;&gt;"",IF(S75&lt;0,1+V74,0),"")</f>
        <v/>
      </c>
      <c r="W75">
        <f t="shared" si="14"/>
        <v>4</v>
      </c>
      <c r="X75" s="38">
        <f t="shared" si="7"/>
        <v>115162.16210551288</v>
      </c>
      <c r="Y75" s="39">
        <f t="shared" si="8"/>
        <v>2.9662194312560897E-2</v>
      </c>
      <c r="Z75" t="str">
        <f t="shared" si="12"/>
        <v/>
      </c>
      <c r="AA75">
        <f t="shared" si="13"/>
        <v>-1110.3292606073303</v>
      </c>
    </row>
    <row r="76" spans="2:27" x14ac:dyDescent="0.15">
      <c r="B76" s="46">
        <v>68</v>
      </c>
      <c r="C76" s="87">
        <f t="shared" si="10"/>
        <v>110635.87041507718</v>
      </c>
      <c r="D76" s="87"/>
      <c r="E76" s="46">
        <v>2019</v>
      </c>
      <c r="F76" s="8">
        <v>43909</v>
      </c>
      <c r="G76" s="46" t="s">
        <v>4</v>
      </c>
      <c r="H76" s="88">
        <v>111.479</v>
      </c>
      <c r="I76" s="88"/>
      <c r="J76" s="46">
        <v>33</v>
      </c>
      <c r="K76" s="87">
        <f t="shared" si="11"/>
        <v>1106.3587041507719</v>
      </c>
      <c r="L76" s="87"/>
      <c r="M76" s="6">
        <f>IF(J76="","",(K76/J76)/LOOKUP(RIGHT($D$2,3),定数!$A$6:$A$13,定数!$B$6:$B$13))</f>
        <v>0.33526021337902179</v>
      </c>
      <c r="N76" s="46">
        <v>2019</v>
      </c>
      <c r="O76" s="8">
        <v>43910</v>
      </c>
      <c r="P76" s="88">
        <v>111.15</v>
      </c>
      <c r="Q76" s="88"/>
      <c r="R76" s="89">
        <f>IF(P76="","",T76*M76*LOOKUP(RIGHT($D$2,3),定数!$A$6:$A$13,定数!$B$6:$B$13))</f>
        <v>-1103.0061020169599</v>
      </c>
      <c r="S76" s="89"/>
      <c r="T76" s="90">
        <f t="shared" ref="T76:T108" si="15">IF(P76="","",IF(G76="買",(P76-H76),(H76-P76))*IF(RIGHT($D$2,3)="JPY",100,10000))</f>
        <v>-32.899999999999352</v>
      </c>
      <c r="U76" s="90"/>
      <c r="V76" t="str">
        <f t="shared" si="14"/>
        <v/>
      </c>
      <c r="W76">
        <f t="shared" si="14"/>
        <v>5</v>
      </c>
      <c r="X76" s="38">
        <f t="shared" ref="X76:X108" si="16">IF(C76&lt;&gt;"",MAX(X75,C76),"")</f>
        <v>115162.16210551288</v>
      </c>
      <c r="Y76" s="39">
        <f t="shared" ref="Y76:Y108" si="17">IF(X76&lt;&gt;"",1-(C76/X76),"")</f>
        <v>3.9303635913753188E-2</v>
      </c>
      <c r="Z76" t="str">
        <f t="shared" si="12"/>
        <v/>
      </c>
      <c r="AA76">
        <f t="shared" si="13"/>
        <v>-1103.0061020169599</v>
      </c>
    </row>
    <row r="77" spans="2:27" x14ac:dyDescent="0.15">
      <c r="B77" s="46">
        <v>69</v>
      </c>
      <c r="C77" s="87">
        <f t="shared" si="10"/>
        <v>109532.86431306021</v>
      </c>
      <c r="D77" s="87"/>
      <c r="E77" s="46">
        <v>2019</v>
      </c>
      <c r="F77" s="8">
        <v>43981</v>
      </c>
      <c r="G77" s="46" t="s">
        <v>3</v>
      </c>
      <c r="H77" s="88">
        <v>109.46599999999999</v>
      </c>
      <c r="I77" s="88"/>
      <c r="J77" s="46">
        <v>46</v>
      </c>
      <c r="K77" s="87">
        <f t="shared" si="11"/>
        <v>1095.3286431306021</v>
      </c>
      <c r="L77" s="87"/>
      <c r="M77" s="6">
        <f>IF(J77="","",(K77/J77)/LOOKUP(RIGHT($D$2,3),定数!$A$6:$A$13,定数!$B$6:$B$13))</f>
        <v>0.23811492241969609</v>
      </c>
      <c r="N77" s="46">
        <v>2019</v>
      </c>
      <c r="O77" s="8">
        <v>43982</v>
      </c>
      <c r="P77" s="88">
        <v>108.562</v>
      </c>
      <c r="Q77" s="88"/>
      <c r="R77" s="89">
        <f>IF(P77="","",T77*M77*LOOKUP(RIGHT($D$2,3),定数!$A$6:$A$13,定数!$B$6:$B$13))</f>
        <v>2152.558898674044</v>
      </c>
      <c r="S77" s="89"/>
      <c r="T77" s="90">
        <f t="shared" si="15"/>
        <v>90.399999999999636</v>
      </c>
      <c r="U77" s="90"/>
      <c r="V77" t="str">
        <f t="shared" si="14"/>
        <v/>
      </c>
      <c r="W77">
        <f t="shared" si="14"/>
        <v>0</v>
      </c>
      <c r="X77" s="38">
        <f t="shared" si="16"/>
        <v>115162.16210551288</v>
      </c>
      <c r="Y77" s="39">
        <f t="shared" si="17"/>
        <v>4.8881487543582569E-2</v>
      </c>
      <c r="Z77">
        <f t="shared" si="12"/>
        <v>2152.558898674044</v>
      </c>
      <c r="AA77" t="str">
        <f t="shared" si="13"/>
        <v/>
      </c>
    </row>
    <row r="78" spans="2:27" x14ac:dyDescent="0.15">
      <c r="B78" s="46">
        <v>70</v>
      </c>
      <c r="C78" s="87">
        <f t="shared" si="10"/>
        <v>111685.42321173426</v>
      </c>
      <c r="D78" s="87"/>
      <c r="E78" s="46">
        <v>2019</v>
      </c>
      <c r="F78" s="8">
        <v>43993</v>
      </c>
      <c r="G78" s="46" t="s">
        <v>3</v>
      </c>
      <c r="H78" s="88">
        <v>108.333</v>
      </c>
      <c r="I78" s="88"/>
      <c r="J78" s="46">
        <v>46</v>
      </c>
      <c r="K78" s="87">
        <f t="shared" si="11"/>
        <v>1116.8542321173427</v>
      </c>
      <c r="L78" s="87"/>
      <c r="M78" s="6">
        <f>IF(J78="","",(K78/J78)/LOOKUP(RIGHT($D$2,3),定数!$A$6:$A$13,定数!$B$6:$B$13))</f>
        <v>0.24279439828637883</v>
      </c>
      <c r="N78" s="46">
        <v>2019</v>
      </c>
      <c r="O78" s="8">
        <v>44002</v>
      </c>
      <c r="P78" s="88">
        <v>107.443</v>
      </c>
      <c r="Q78" s="88"/>
      <c r="R78" s="89">
        <f>IF(P78="","",T78*M78*LOOKUP(RIGHT($D$2,3),定数!$A$6:$A$13,定数!$B$6:$B$13))</f>
        <v>2160.8701447487729</v>
      </c>
      <c r="S78" s="89"/>
      <c r="T78" s="90">
        <f t="shared" si="15"/>
        <v>89.000000000000057</v>
      </c>
      <c r="U78" s="90"/>
      <c r="V78" t="str">
        <f t="shared" si="14"/>
        <v/>
      </c>
      <c r="W78">
        <f t="shared" si="14"/>
        <v>0</v>
      </c>
      <c r="X78" s="38">
        <f t="shared" si="16"/>
        <v>115162.16210551288</v>
      </c>
      <c r="Y78" s="39">
        <f t="shared" si="17"/>
        <v>3.0189941124873831E-2</v>
      </c>
      <c r="Z78">
        <f t="shared" si="12"/>
        <v>2160.8701447487729</v>
      </c>
      <c r="AA78" t="str">
        <f t="shared" si="13"/>
        <v/>
      </c>
    </row>
    <row r="79" spans="2:27" x14ac:dyDescent="0.15">
      <c r="B79" s="46">
        <v>71</v>
      </c>
      <c r="C79" s="87">
        <f t="shared" si="10"/>
        <v>113846.29335648303</v>
      </c>
      <c r="D79" s="87"/>
      <c r="E79" s="46">
        <v>2019</v>
      </c>
      <c r="F79" s="8">
        <v>44009</v>
      </c>
      <c r="G79" s="46" t="s">
        <v>3</v>
      </c>
      <c r="H79" s="88">
        <v>107.63200000000001</v>
      </c>
      <c r="I79" s="88"/>
      <c r="J79" s="46">
        <v>52</v>
      </c>
      <c r="K79" s="87">
        <f t="shared" si="11"/>
        <v>1138.4629335648303</v>
      </c>
      <c r="L79" s="87"/>
      <c r="M79" s="6">
        <f>IF(J79="","",(K79/J79)/LOOKUP(RIGHT($D$2,3),定数!$A$6:$A$13,定数!$B$6:$B$13))</f>
        <v>0.21893517953169814</v>
      </c>
      <c r="N79" s="46">
        <v>2019</v>
      </c>
      <c r="O79" s="8">
        <v>44013</v>
      </c>
      <c r="P79" s="88">
        <v>108.15300000000001</v>
      </c>
      <c r="Q79" s="88"/>
      <c r="R79" s="89">
        <f>IF(P79="","",T79*M79*LOOKUP(RIGHT($D$2,3),定数!$A$6:$A$13,定数!$B$6:$B$13))</f>
        <v>-1140.6522853601491</v>
      </c>
      <c r="S79" s="89"/>
      <c r="T79" s="90">
        <f t="shared" si="15"/>
        <v>-52.10000000000008</v>
      </c>
      <c r="U79" s="90"/>
      <c r="V79" t="str">
        <f t="shared" si="14"/>
        <v/>
      </c>
      <c r="W79">
        <f t="shared" si="14"/>
        <v>1</v>
      </c>
      <c r="X79" s="38">
        <f t="shared" si="16"/>
        <v>115162.16210551288</v>
      </c>
      <c r="Y79" s="39">
        <f t="shared" si="17"/>
        <v>1.1426224768376847E-2</v>
      </c>
      <c r="Z79" t="str">
        <f t="shared" si="12"/>
        <v/>
      </c>
      <c r="AA79">
        <f t="shared" si="13"/>
        <v>-1140.6522853601491</v>
      </c>
    </row>
    <row r="80" spans="2:27" x14ac:dyDescent="0.15">
      <c r="B80" s="46">
        <v>72</v>
      </c>
      <c r="C80" s="87">
        <f t="shared" si="10"/>
        <v>112705.64107112288</v>
      </c>
      <c r="D80" s="87"/>
      <c r="E80" s="46">
        <v>2019</v>
      </c>
      <c r="F80" s="8">
        <v>44023</v>
      </c>
      <c r="G80" s="46" t="s">
        <v>4</v>
      </c>
      <c r="H80" s="88">
        <v>108.533</v>
      </c>
      <c r="I80" s="88"/>
      <c r="J80" s="46">
        <v>68</v>
      </c>
      <c r="K80" s="87">
        <f t="shared" si="11"/>
        <v>1127.0564107112289</v>
      </c>
      <c r="L80" s="87"/>
      <c r="M80" s="6">
        <f>IF(J80="","",(K80/J80)/LOOKUP(RIGHT($D$2,3),定数!$A$6:$A$13,定数!$B$6:$B$13))</f>
        <v>0.16574358981047482</v>
      </c>
      <c r="N80" s="46">
        <v>2019</v>
      </c>
      <c r="O80" s="8">
        <v>44024</v>
      </c>
      <c r="P80" s="88">
        <v>107.851</v>
      </c>
      <c r="Q80" s="88"/>
      <c r="R80" s="89">
        <f>IF(P80="","",T80*M80*LOOKUP(RIGHT($D$2,3),定数!$A$6:$A$13,定数!$B$6:$B$13))</f>
        <v>-1130.3712825074419</v>
      </c>
      <c r="S80" s="89"/>
      <c r="T80" s="90">
        <f t="shared" si="15"/>
        <v>-68.200000000000216</v>
      </c>
      <c r="U80" s="90"/>
      <c r="V80" t="str">
        <f t="shared" si="14"/>
        <v/>
      </c>
      <c r="W80">
        <f t="shared" si="14"/>
        <v>2</v>
      </c>
      <c r="X80" s="38">
        <f t="shared" si="16"/>
        <v>115162.16210551288</v>
      </c>
      <c r="Y80" s="39">
        <f t="shared" si="17"/>
        <v>2.1330973554832267E-2</v>
      </c>
      <c r="Z80" t="str">
        <f t="shared" si="12"/>
        <v/>
      </c>
      <c r="AA80">
        <f t="shared" si="13"/>
        <v>-1130.3712825074419</v>
      </c>
    </row>
    <row r="81" spans="2:27" x14ac:dyDescent="0.15">
      <c r="B81" s="46">
        <v>73</v>
      </c>
      <c r="C81" s="87">
        <f t="shared" si="10"/>
        <v>111575.26978861543</v>
      </c>
      <c r="D81" s="87"/>
      <c r="E81" s="46">
        <v>2020</v>
      </c>
      <c r="F81" s="8">
        <v>43945</v>
      </c>
      <c r="G81" s="46" t="s">
        <v>3</v>
      </c>
      <c r="H81" s="88">
        <v>107.35299999999999</v>
      </c>
      <c r="I81" s="88"/>
      <c r="J81" s="46">
        <v>40</v>
      </c>
      <c r="K81" s="87">
        <f t="shared" si="11"/>
        <v>1115.7526978861545</v>
      </c>
      <c r="L81" s="87"/>
      <c r="M81" s="6">
        <f>IF(J81="","",(K81/J81)/LOOKUP(RIGHT($D$2,3),定数!$A$6:$A$13,定数!$B$6:$B$13))</f>
        <v>0.27893817447153862</v>
      </c>
      <c r="N81" s="46">
        <v>2020</v>
      </c>
      <c r="O81" s="8">
        <v>43949</v>
      </c>
      <c r="P81" s="88">
        <v>106.583</v>
      </c>
      <c r="Q81" s="88"/>
      <c r="R81" s="89">
        <f>IF(P81="","",T81*M81*LOOKUP(RIGHT($D$2,3),定数!$A$6:$A$13,定数!$B$6:$B$13))</f>
        <v>2147.8239434308362</v>
      </c>
      <c r="S81" s="89"/>
      <c r="T81" s="90">
        <f t="shared" si="15"/>
        <v>76.999999999999602</v>
      </c>
      <c r="U81" s="90"/>
      <c r="V81" t="str">
        <f t="shared" si="14"/>
        <v/>
      </c>
      <c r="W81">
        <f t="shared" si="14"/>
        <v>0</v>
      </c>
      <c r="X81" s="38">
        <f t="shared" si="16"/>
        <v>115162.16210551288</v>
      </c>
      <c r="Y81" s="39">
        <f t="shared" si="17"/>
        <v>3.1146448202414745E-2</v>
      </c>
      <c r="Z81">
        <f t="shared" si="12"/>
        <v>2147.8239434308362</v>
      </c>
      <c r="AA81" t="str">
        <f t="shared" si="13"/>
        <v/>
      </c>
    </row>
    <row r="82" spans="2:27" x14ac:dyDescent="0.15">
      <c r="B82" s="46">
        <v>74</v>
      </c>
      <c r="C82" s="87">
        <f t="shared" si="10"/>
        <v>113723.09373204627</v>
      </c>
      <c r="D82" s="87"/>
      <c r="E82" s="46"/>
      <c r="F82" s="8"/>
      <c r="G82" s="46"/>
      <c r="H82" s="88"/>
      <c r="I82" s="88"/>
      <c r="J82" s="46"/>
      <c r="K82" s="87" t="str">
        <f t="shared" si="11"/>
        <v/>
      </c>
      <c r="L82" s="87"/>
      <c r="M82" s="6" t="str">
        <f>IF(J82="","",(K82/J82)/LOOKUP(RIGHT($D$2,3),定数!$A$6:$A$13,定数!$B$6:$B$13))</f>
        <v/>
      </c>
      <c r="N82" s="46"/>
      <c r="O82" s="8"/>
      <c r="P82" s="88"/>
      <c r="Q82" s="88"/>
      <c r="R82" s="89" t="str">
        <f>IF(P82="","",T82*M82*LOOKUP(RIGHT($D$2,3),定数!$A$6:$A$13,定数!$B$6:$B$13))</f>
        <v/>
      </c>
      <c r="S82" s="89"/>
      <c r="T82" s="90" t="str">
        <f t="shared" si="15"/>
        <v/>
      </c>
      <c r="U82" s="90"/>
      <c r="V82" t="str">
        <f t="shared" si="14"/>
        <v/>
      </c>
      <c r="W82" t="str">
        <f t="shared" si="14"/>
        <v/>
      </c>
      <c r="X82" s="38">
        <f t="shared" si="16"/>
        <v>115162.16210551288</v>
      </c>
      <c r="Y82" s="39">
        <f t="shared" si="17"/>
        <v>1.249601733031136E-2</v>
      </c>
      <c r="Z82" t="str">
        <f t="shared" si="12"/>
        <v/>
      </c>
      <c r="AA82" t="str">
        <f t="shared" si="13"/>
        <v/>
      </c>
    </row>
    <row r="83" spans="2:27" x14ac:dyDescent="0.15">
      <c r="B83" s="46">
        <v>75</v>
      </c>
      <c r="C83" s="87" t="str">
        <f t="shared" si="10"/>
        <v/>
      </c>
      <c r="D83" s="87"/>
      <c r="E83" s="46"/>
      <c r="F83" s="8"/>
      <c r="G83" s="46"/>
      <c r="H83" s="88"/>
      <c r="I83" s="88"/>
      <c r="J83" s="46"/>
      <c r="K83" s="87" t="str">
        <f t="shared" si="11"/>
        <v/>
      </c>
      <c r="L83" s="87"/>
      <c r="M83" s="6" t="str">
        <f>IF(J83="","",(K83/J83)/LOOKUP(RIGHT($D$2,3),定数!$A$6:$A$13,定数!$B$6:$B$13))</f>
        <v/>
      </c>
      <c r="N83" s="46"/>
      <c r="O83" s="8"/>
      <c r="P83" s="88"/>
      <c r="Q83" s="88"/>
      <c r="R83" s="89" t="str">
        <f>IF(P83="","",T83*M83*LOOKUP(RIGHT($D$2,3),定数!$A$6:$A$13,定数!$B$6:$B$13))</f>
        <v/>
      </c>
      <c r="S83" s="89"/>
      <c r="T83" s="90" t="str">
        <f t="shared" si="15"/>
        <v/>
      </c>
      <c r="U83" s="90"/>
      <c r="V83" t="str">
        <f t="shared" si="14"/>
        <v/>
      </c>
      <c r="W83" t="str">
        <f t="shared" si="14"/>
        <v/>
      </c>
      <c r="X83" s="38" t="str">
        <f t="shared" si="16"/>
        <v/>
      </c>
      <c r="Y83" s="39" t="str">
        <f t="shared" si="17"/>
        <v/>
      </c>
      <c r="Z83" t="str">
        <f t="shared" si="12"/>
        <v/>
      </c>
      <c r="AA83" t="str">
        <f t="shared" si="13"/>
        <v/>
      </c>
    </row>
    <row r="84" spans="2:27" x14ac:dyDescent="0.15">
      <c r="B84" s="46">
        <v>76</v>
      </c>
      <c r="C84" s="87" t="str">
        <f t="shared" si="10"/>
        <v/>
      </c>
      <c r="D84" s="87"/>
      <c r="E84" s="46"/>
      <c r="F84" s="8"/>
      <c r="G84" s="46"/>
      <c r="H84" s="88"/>
      <c r="I84" s="88"/>
      <c r="J84" s="46"/>
      <c r="K84" s="87" t="str">
        <f t="shared" si="11"/>
        <v/>
      </c>
      <c r="L84" s="87"/>
      <c r="M84" s="6" t="str">
        <f>IF(J84="","",(K84/J84)/LOOKUP(RIGHT($D$2,3),定数!$A$6:$A$13,定数!$B$6:$B$13))</f>
        <v/>
      </c>
      <c r="N84" s="46"/>
      <c r="O84" s="8"/>
      <c r="P84" s="88"/>
      <c r="Q84" s="88"/>
      <c r="R84" s="89" t="str">
        <f>IF(P84="","",T84*M84*LOOKUP(RIGHT($D$2,3),定数!$A$6:$A$13,定数!$B$6:$B$13))</f>
        <v/>
      </c>
      <c r="S84" s="89"/>
      <c r="T84" s="90" t="str">
        <f t="shared" si="15"/>
        <v/>
      </c>
      <c r="U84" s="90"/>
      <c r="V84" t="str">
        <f t="shared" si="14"/>
        <v/>
      </c>
      <c r="W84" t="str">
        <f t="shared" si="14"/>
        <v/>
      </c>
      <c r="X84" s="38" t="str">
        <f t="shared" si="16"/>
        <v/>
      </c>
      <c r="Y84" s="39" t="str">
        <f t="shared" si="17"/>
        <v/>
      </c>
      <c r="Z84" t="str">
        <f t="shared" si="12"/>
        <v/>
      </c>
      <c r="AA84" t="str">
        <f t="shared" si="13"/>
        <v/>
      </c>
    </row>
    <row r="85" spans="2:27" x14ac:dyDescent="0.15">
      <c r="B85" s="46">
        <v>77</v>
      </c>
      <c r="C85" s="87" t="str">
        <f t="shared" si="10"/>
        <v/>
      </c>
      <c r="D85" s="87"/>
      <c r="E85" s="46"/>
      <c r="F85" s="8"/>
      <c r="G85" s="46"/>
      <c r="H85" s="88"/>
      <c r="I85" s="88"/>
      <c r="J85" s="46"/>
      <c r="K85" s="87" t="str">
        <f t="shared" si="11"/>
        <v/>
      </c>
      <c r="L85" s="87"/>
      <c r="M85" s="6" t="str">
        <f>IF(J85="","",(K85/J85)/LOOKUP(RIGHT($D$2,3),定数!$A$6:$A$13,定数!$B$6:$B$13))</f>
        <v/>
      </c>
      <c r="N85" s="46"/>
      <c r="O85" s="8"/>
      <c r="P85" s="88"/>
      <c r="Q85" s="88"/>
      <c r="R85" s="89" t="str">
        <f>IF(P85="","",T85*M85*LOOKUP(RIGHT($D$2,3),定数!$A$6:$A$13,定数!$B$6:$B$13))</f>
        <v/>
      </c>
      <c r="S85" s="89"/>
      <c r="T85" s="90" t="str">
        <f t="shared" si="15"/>
        <v/>
      </c>
      <c r="U85" s="90"/>
      <c r="V85" t="str">
        <f t="shared" si="14"/>
        <v/>
      </c>
      <c r="W85" t="str">
        <f t="shared" si="14"/>
        <v/>
      </c>
      <c r="X85" s="38" t="str">
        <f t="shared" si="16"/>
        <v/>
      </c>
      <c r="Y85" s="39" t="str">
        <f t="shared" si="17"/>
        <v/>
      </c>
      <c r="Z85" t="str">
        <f t="shared" si="12"/>
        <v/>
      </c>
      <c r="AA85" t="str">
        <f t="shared" si="13"/>
        <v/>
      </c>
    </row>
    <row r="86" spans="2:27" x14ac:dyDescent="0.15">
      <c r="B86" s="46">
        <v>78</v>
      </c>
      <c r="C86" s="87" t="str">
        <f t="shared" si="10"/>
        <v/>
      </c>
      <c r="D86" s="87"/>
      <c r="E86" s="46"/>
      <c r="F86" s="8"/>
      <c r="G86" s="46"/>
      <c r="H86" s="88"/>
      <c r="I86" s="88"/>
      <c r="J86" s="46"/>
      <c r="K86" s="87" t="str">
        <f t="shared" si="11"/>
        <v/>
      </c>
      <c r="L86" s="87"/>
      <c r="M86" s="6" t="str">
        <f>IF(J86="","",(K86/J86)/LOOKUP(RIGHT($D$2,3),定数!$A$6:$A$13,定数!$B$6:$B$13))</f>
        <v/>
      </c>
      <c r="N86" s="46"/>
      <c r="O86" s="8"/>
      <c r="P86" s="88"/>
      <c r="Q86" s="88"/>
      <c r="R86" s="89" t="str">
        <f>IF(P86="","",T86*M86*LOOKUP(RIGHT($D$2,3),定数!$A$6:$A$13,定数!$B$6:$B$13))</f>
        <v/>
      </c>
      <c r="S86" s="89"/>
      <c r="T86" s="90" t="str">
        <f t="shared" si="15"/>
        <v/>
      </c>
      <c r="U86" s="90"/>
      <c r="V86" t="str">
        <f t="shared" si="14"/>
        <v/>
      </c>
      <c r="W86" t="str">
        <f t="shared" si="14"/>
        <v/>
      </c>
      <c r="X86" s="38" t="str">
        <f t="shared" si="16"/>
        <v/>
      </c>
      <c r="Y86" s="39" t="str">
        <f t="shared" si="17"/>
        <v/>
      </c>
      <c r="Z86" t="str">
        <f t="shared" si="12"/>
        <v/>
      </c>
      <c r="AA86" t="str">
        <f t="shared" si="13"/>
        <v/>
      </c>
    </row>
    <row r="87" spans="2:27" x14ac:dyDescent="0.15">
      <c r="B87" s="46">
        <v>79</v>
      </c>
      <c r="C87" s="87" t="str">
        <f t="shared" si="10"/>
        <v/>
      </c>
      <c r="D87" s="87"/>
      <c r="E87" s="46"/>
      <c r="F87" s="8"/>
      <c r="G87" s="46"/>
      <c r="H87" s="88"/>
      <c r="I87" s="88"/>
      <c r="J87" s="46"/>
      <c r="K87" s="87" t="str">
        <f t="shared" si="11"/>
        <v/>
      </c>
      <c r="L87" s="87"/>
      <c r="M87" s="6" t="str">
        <f>IF(J87="","",(K87/J87)/LOOKUP(RIGHT($D$2,3),定数!$A$6:$A$13,定数!$B$6:$B$13))</f>
        <v/>
      </c>
      <c r="N87" s="46"/>
      <c r="O87" s="8"/>
      <c r="P87" s="88"/>
      <c r="Q87" s="88"/>
      <c r="R87" s="89" t="str">
        <f>IF(P87="","",T87*M87*LOOKUP(RIGHT($D$2,3),定数!$A$6:$A$13,定数!$B$6:$B$13))</f>
        <v/>
      </c>
      <c r="S87" s="89"/>
      <c r="T87" s="90" t="str">
        <f t="shared" si="15"/>
        <v/>
      </c>
      <c r="U87" s="90"/>
      <c r="V87" t="str">
        <f t="shared" si="14"/>
        <v/>
      </c>
      <c r="W87" t="str">
        <f t="shared" si="14"/>
        <v/>
      </c>
      <c r="X87" s="38" t="str">
        <f t="shared" si="16"/>
        <v/>
      </c>
      <c r="Y87" s="39" t="str">
        <f t="shared" si="17"/>
        <v/>
      </c>
      <c r="Z87" t="str">
        <f t="shared" si="12"/>
        <v/>
      </c>
      <c r="AA87" t="str">
        <f t="shared" si="13"/>
        <v/>
      </c>
    </row>
    <row r="88" spans="2:27" x14ac:dyDescent="0.15">
      <c r="B88" s="46">
        <v>80</v>
      </c>
      <c r="C88" s="87" t="str">
        <f t="shared" si="10"/>
        <v/>
      </c>
      <c r="D88" s="87"/>
      <c r="E88" s="46"/>
      <c r="F88" s="8"/>
      <c r="G88" s="46"/>
      <c r="H88" s="88"/>
      <c r="I88" s="88"/>
      <c r="J88" s="46"/>
      <c r="K88" s="87" t="str">
        <f t="shared" si="11"/>
        <v/>
      </c>
      <c r="L88" s="87"/>
      <c r="M88" s="6" t="str">
        <f>IF(J88="","",(K88/J88)/LOOKUP(RIGHT($D$2,3),定数!$A$6:$A$13,定数!$B$6:$B$13))</f>
        <v/>
      </c>
      <c r="N88" s="46"/>
      <c r="O88" s="8"/>
      <c r="P88" s="88"/>
      <c r="Q88" s="88"/>
      <c r="R88" s="89" t="str">
        <f>IF(P88="","",T88*M88*LOOKUP(RIGHT($D$2,3),定数!$A$6:$A$13,定数!$B$6:$B$13))</f>
        <v/>
      </c>
      <c r="S88" s="89"/>
      <c r="T88" s="90" t="str">
        <f t="shared" si="15"/>
        <v/>
      </c>
      <c r="U88" s="90"/>
      <c r="V88" t="str">
        <f t="shared" si="14"/>
        <v/>
      </c>
      <c r="W88" t="str">
        <f t="shared" si="14"/>
        <v/>
      </c>
      <c r="X88" s="38" t="str">
        <f t="shared" si="16"/>
        <v/>
      </c>
      <c r="Y88" s="39" t="str">
        <f t="shared" si="17"/>
        <v/>
      </c>
      <c r="Z88" t="str">
        <f t="shared" si="12"/>
        <v/>
      </c>
      <c r="AA88" t="str">
        <f t="shared" si="13"/>
        <v/>
      </c>
    </row>
    <row r="89" spans="2:27" x14ac:dyDescent="0.15">
      <c r="B89" s="46">
        <v>81</v>
      </c>
      <c r="C89" s="87" t="str">
        <f t="shared" si="10"/>
        <v/>
      </c>
      <c r="D89" s="87"/>
      <c r="E89" s="46"/>
      <c r="F89" s="8"/>
      <c r="G89" s="46"/>
      <c r="H89" s="88"/>
      <c r="I89" s="88"/>
      <c r="J89" s="46"/>
      <c r="K89" s="87" t="str">
        <f t="shared" si="11"/>
        <v/>
      </c>
      <c r="L89" s="87"/>
      <c r="M89" s="6" t="str">
        <f>IF(J89="","",(K89/J89)/LOOKUP(RIGHT($D$2,3),定数!$A$6:$A$13,定数!$B$6:$B$13))</f>
        <v/>
      </c>
      <c r="N89" s="46"/>
      <c r="O89" s="8"/>
      <c r="P89" s="88"/>
      <c r="Q89" s="88"/>
      <c r="R89" s="89" t="str">
        <f>IF(P89="","",T89*M89*LOOKUP(RIGHT($D$2,3),定数!$A$6:$A$13,定数!$B$6:$B$13))</f>
        <v/>
      </c>
      <c r="S89" s="89"/>
      <c r="T89" s="90" t="str">
        <f t="shared" si="15"/>
        <v/>
      </c>
      <c r="U89" s="90"/>
      <c r="V89" t="str">
        <f t="shared" si="14"/>
        <v/>
      </c>
      <c r="W89" t="str">
        <f t="shared" si="14"/>
        <v/>
      </c>
      <c r="X89" s="38" t="str">
        <f t="shared" si="16"/>
        <v/>
      </c>
      <c r="Y89" s="39" t="str">
        <f t="shared" si="17"/>
        <v/>
      </c>
      <c r="Z89" t="str">
        <f t="shared" si="12"/>
        <v/>
      </c>
      <c r="AA89" t="str">
        <f t="shared" si="13"/>
        <v/>
      </c>
    </row>
    <row r="90" spans="2:27" x14ac:dyDescent="0.15">
      <c r="B90" s="46">
        <v>82</v>
      </c>
      <c r="C90" s="87" t="str">
        <f t="shared" si="10"/>
        <v/>
      </c>
      <c r="D90" s="87"/>
      <c r="E90" s="46"/>
      <c r="F90" s="8"/>
      <c r="G90" s="46"/>
      <c r="H90" s="88"/>
      <c r="I90" s="88"/>
      <c r="J90" s="46"/>
      <c r="K90" s="87" t="str">
        <f t="shared" si="11"/>
        <v/>
      </c>
      <c r="L90" s="87"/>
      <c r="M90" s="6" t="str">
        <f>IF(J90="","",(K90/J90)/LOOKUP(RIGHT($D$2,3),定数!$A$6:$A$13,定数!$B$6:$B$13))</f>
        <v/>
      </c>
      <c r="N90" s="46"/>
      <c r="O90" s="8"/>
      <c r="P90" s="88"/>
      <c r="Q90" s="88"/>
      <c r="R90" s="89" t="str">
        <f>IF(P90="","",T90*M90*LOOKUP(RIGHT($D$2,3),定数!$A$6:$A$13,定数!$B$6:$B$13))</f>
        <v/>
      </c>
      <c r="S90" s="89"/>
      <c r="T90" s="90" t="str">
        <f t="shared" si="15"/>
        <v/>
      </c>
      <c r="U90" s="90"/>
      <c r="V90" t="str">
        <f t="shared" si="14"/>
        <v/>
      </c>
      <c r="W90" t="str">
        <f t="shared" si="14"/>
        <v/>
      </c>
      <c r="X90" s="38" t="str">
        <f t="shared" si="16"/>
        <v/>
      </c>
      <c r="Y90" s="39" t="str">
        <f t="shared" si="17"/>
        <v/>
      </c>
      <c r="Z90" t="str">
        <f t="shared" si="12"/>
        <v/>
      </c>
      <c r="AA90" t="str">
        <f t="shared" si="13"/>
        <v/>
      </c>
    </row>
    <row r="91" spans="2:27" x14ac:dyDescent="0.15">
      <c r="B91" s="46">
        <v>83</v>
      </c>
      <c r="C91" s="87" t="str">
        <f t="shared" si="10"/>
        <v/>
      </c>
      <c r="D91" s="87"/>
      <c r="E91" s="46"/>
      <c r="F91" s="8"/>
      <c r="G91" s="46"/>
      <c r="H91" s="88"/>
      <c r="I91" s="88"/>
      <c r="J91" s="46"/>
      <c r="K91" s="87" t="str">
        <f t="shared" si="11"/>
        <v/>
      </c>
      <c r="L91" s="87"/>
      <c r="M91" s="6" t="str">
        <f>IF(J91="","",(K91/J91)/LOOKUP(RIGHT($D$2,3),定数!$A$6:$A$13,定数!$B$6:$B$13))</f>
        <v/>
      </c>
      <c r="N91" s="46"/>
      <c r="O91" s="8"/>
      <c r="P91" s="88"/>
      <c r="Q91" s="88"/>
      <c r="R91" s="89" t="str">
        <f>IF(P91="","",T91*M91*LOOKUP(RIGHT($D$2,3),定数!$A$6:$A$13,定数!$B$6:$B$13))</f>
        <v/>
      </c>
      <c r="S91" s="89"/>
      <c r="T91" s="90" t="str">
        <f t="shared" si="15"/>
        <v/>
      </c>
      <c r="U91" s="90"/>
      <c r="V91" t="str">
        <f t="shared" ref="V91:W106" si="18">IF(S91&lt;&gt;"",IF(S91&lt;0,1+V90,0),"")</f>
        <v/>
      </c>
      <c r="W91" t="str">
        <f t="shared" si="18"/>
        <v/>
      </c>
      <c r="X91" s="38" t="str">
        <f t="shared" si="16"/>
        <v/>
      </c>
      <c r="Y91" s="39" t="str">
        <f t="shared" si="17"/>
        <v/>
      </c>
      <c r="Z91" t="str">
        <f t="shared" si="12"/>
        <v/>
      </c>
      <c r="AA91" t="str">
        <f t="shared" si="13"/>
        <v/>
      </c>
    </row>
    <row r="92" spans="2:27" x14ac:dyDescent="0.15">
      <c r="B92" s="46">
        <v>84</v>
      </c>
      <c r="C92" s="87" t="str">
        <f t="shared" si="10"/>
        <v/>
      </c>
      <c r="D92" s="87"/>
      <c r="E92" s="46"/>
      <c r="F92" s="8"/>
      <c r="G92" s="46"/>
      <c r="H92" s="88"/>
      <c r="I92" s="88"/>
      <c r="J92" s="46"/>
      <c r="K92" s="87" t="str">
        <f t="shared" si="11"/>
        <v/>
      </c>
      <c r="L92" s="87"/>
      <c r="M92" s="6" t="str">
        <f>IF(J92="","",(K92/J92)/LOOKUP(RIGHT($D$2,3),定数!$A$6:$A$13,定数!$B$6:$B$13))</f>
        <v/>
      </c>
      <c r="N92" s="46"/>
      <c r="O92" s="8"/>
      <c r="P92" s="88"/>
      <c r="Q92" s="88"/>
      <c r="R92" s="89" t="str">
        <f>IF(P92="","",T92*M92*LOOKUP(RIGHT($D$2,3),定数!$A$6:$A$13,定数!$B$6:$B$13))</f>
        <v/>
      </c>
      <c r="S92" s="89"/>
      <c r="T92" s="90" t="str">
        <f t="shared" si="15"/>
        <v/>
      </c>
      <c r="U92" s="90"/>
      <c r="V92" t="str">
        <f t="shared" si="18"/>
        <v/>
      </c>
      <c r="W92" t="str">
        <f t="shared" si="18"/>
        <v/>
      </c>
      <c r="X92" s="38" t="str">
        <f t="shared" si="16"/>
        <v/>
      </c>
      <c r="Y92" s="39" t="str">
        <f t="shared" si="17"/>
        <v/>
      </c>
      <c r="Z92" t="str">
        <f t="shared" si="12"/>
        <v/>
      </c>
      <c r="AA92" t="str">
        <f t="shared" si="13"/>
        <v/>
      </c>
    </row>
    <row r="93" spans="2:27" x14ac:dyDescent="0.15">
      <c r="B93" s="46">
        <v>85</v>
      </c>
      <c r="C93" s="87" t="str">
        <f t="shared" si="10"/>
        <v/>
      </c>
      <c r="D93" s="87"/>
      <c r="E93" s="46"/>
      <c r="F93" s="8"/>
      <c r="G93" s="46"/>
      <c r="H93" s="88"/>
      <c r="I93" s="88"/>
      <c r="J93" s="46"/>
      <c r="K93" s="87" t="str">
        <f t="shared" si="11"/>
        <v/>
      </c>
      <c r="L93" s="87"/>
      <c r="M93" s="6" t="str">
        <f>IF(J93="","",(K93/J93)/LOOKUP(RIGHT($D$2,3),定数!$A$6:$A$13,定数!$B$6:$B$13))</f>
        <v/>
      </c>
      <c r="N93" s="46"/>
      <c r="O93" s="8"/>
      <c r="P93" s="88"/>
      <c r="Q93" s="88"/>
      <c r="R93" s="89" t="str">
        <f>IF(P93="","",T93*M93*LOOKUP(RIGHT($D$2,3),定数!$A$6:$A$13,定数!$B$6:$B$13))</f>
        <v/>
      </c>
      <c r="S93" s="89"/>
      <c r="T93" s="90" t="str">
        <f t="shared" si="15"/>
        <v/>
      </c>
      <c r="U93" s="90"/>
      <c r="V93" t="str">
        <f t="shared" si="18"/>
        <v/>
      </c>
      <c r="W93" t="str">
        <f t="shared" si="18"/>
        <v/>
      </c>
      <c r="X93" s="38" t="str">
        <f t="shared" si="16"/>
        <v/>
      </c>
      <c r="Y93" s="39" t="str">
        <f t="shared" si="17"/>
        <v/>
      </c>
      <c r="Z93" t="str">
        <f t="shared" si="12"/>
        <v/>
      </c>
      <c r="AA93" t="str">
        <f t="shared" si="13"/>
        <v/>
      </c>
    </row>
    <row r="94" spans="2:27" x14ac:dyDescent="0.15">
      <c r="B94" s="46">
        <v>86</v>
      </c>
      <c r="C94" s="87" t="str">
        <f t="shared" si="10"/>
        <v/>
      </c>
      <c r="D94" s="87"/>
      <c r="E94" s="46"/>
      <c r="F94" s="8"/>
      <c r="G94" s="46"/>
      <c r="H94" s="88"/>
      <c r="I94" s="88"/>
      <c r="J94" s="46"/>
      <c r="K94" s="87" t="str">
        <f t="shared" si="11"/>
        <v/>
      </c>
      <c r="L94" s="87"/>
      <c r="M94" s="6" t="str">
        <f>IF(J94="","",(K94/J94)/LOOKUP(RIGHT($D$2,3),定数!$A$6:$A$13,定数!$B$6:$B$13))</f>
        <v/>
      </c>
      <c r="N94" s="46"/>
      <c r="O94" s="8"/>
      <c r="P94" s="88"/>
      <c r="Q94" s="88"/>
      <c r="R94" s="89" t="str">
        <f>IF(P94="","",T94*M94*LOOKUP(RIGHT($D$2,3),定数!$A$6:$A$13,定数!$B$6:$B$13))</f>
        <v/>
      </c>
      <c r="S94" s="89"/>
      <c r="T94" s="90" t="str">
        <f t="shared" si="15"/>
        <v/>
      </c>
      <c r="U94" s="90"/>
      <c r="V94" t="str">
        <f t="shared" si="18"/>
        <v/>
      </c>
      <c r="W94" t="str">
        <f t="shared" si="18"/>
        <v/>
      </c>
      <c r="X94" s="38" t="str">
        <f t="shared" si="16"/>
        <v/>
      </c>
      <c r="Y94" s="39" t="str">
        <f t="shared" si="17"/>
        <v/>
      </c>
      <c r="Z94" t="str">
        <f t="shared" si="12"/>
        <v/>
      </c>
      <c r="AA94" t="str">
        <f t="shared" si="13"/>
        <v/>
      </c>
    </row>
    <row r="95" spans="2:27" x14ac:dyDescent="0.15">
      <c r="B95" s="46">
        <v>87</v>
      </c>
      <c r="C95" s="87" t="str">
        <f t="shared" si="10"/>
        <v/>
      </c>
      <c r="D95" s="87"/>
      <c r="E95" s="46"/>
      <c r="F95" s="8"/>
      <c r="G95" s="46"/>
      <c r="H95" s="88"/>
      <c r="I95" s="88"/>
      <c r="J95" s="46"/>
      <c r="K95" s="87" t="str">
        <f t="shared" si="11"/>
        <v/>
      </c>
      <c r="L95" s="87"/>
      <c r="M95" s="6" t="str">
        <f>IF(J95="","",(K95/J95)/LOOKUP(RIGHT($D$2,3),定数!$A$6:$A$13,定数!$B$6:$B$13))</f>
        <v/>
      </c>
      <c r="N95" s="46"/>
      <c r="O95" s="8"/>
      <c r="P95" s="88"/>
      <c r="Q95" s="88"/>
      <c r="R95" s="89" t="str">
        <f>IF(P95="","",T95*M95*LOOKUP(RIGHT($D$2,3),定数!$A$6:$A$13,定数!$B$6:$B$13))</f>
        <v/>
      </c>
      <c r="S95" s="89"/>
      <c r="T95" s="90" t="str">
        <f t="shared" si="15"/>
        <v/>
      </c>
      <c r="U95" s="90"/>
      <c r="V95" t="str">
        <f t="shared" si="18"/>
        <v/>
      </c>
      <c r="W95" t="str">
        <f t="shared" si="18"/>
        <v/>
      </c>
      <c r="X95" s="38" t="str">
        <f t="shared" si="16"/>
        <v/>
      </c>
      <c r="Y95" s="39" t="str">
        <f t="shared" si="17"/>
        <v/>
      </c>
      <c r="Z95" t="str">
        <f t="shared" si="12"/>
        <v/>
      </c>
      <c r="AA95" t="str">
        <f t="shared" si="13"/>
        <v/>
      </c>
    </row>
    <row r="96" spans="2:27" x14ac:dyDescent="0.15">
      <c r="B96" s="46">
        <v>88</v>
      </c>
      <c r="C96" s="87" t="str">
        <f t="shared" si="10"/>
        <v/>
      </c>
      <c r="D96" s="87"/>
      <c r="E96" s="46"/>
      <c r="F96" s="8"/>
      <c r="G96" s="46"/>
      <c r="H96" s="88"/>
      <c r="I96" s="88"/>
      <c r="J96" s="46"/>
      <c r="K96" s="87" t="str">
        <f t="shared" si="11"/>
        <v/>
      </c>
      <c r="L96" s="87"/>
      <c r="M96" s="6" t="str">
        <f>IF(J96="","",(K96/J96)/LOOKUP(RIGHT($D$2,3),定数!$A$6:$A$13,定数!$B$6:$B$13))</f>
        <v/>
      </c>
      <c r="N96" s="46"/>
      <c r="O96" s="8"/>
      <c r="P96" s="88"/>
      <c r="Q96" s="88"/>
      <c r="R96" s="89" t="str">
        <f>IF(P96="","",T96*M96*LOOKUP(RIGHT($D$2,3),定数!$A$6:$A$13,定数!$B$6:$B$13))</f>
        <v/>
      </c>
      <c r="S96" s="89"/>
      <c r="T96" s="90" t="str">
        <f t="shared" si="15"/>
        <v/>
      </c>
      <c r="U96" s="90"/>
      <c r="V96" t="str">
        <f t="shared" si="18"/>
        <v/>
      </c>
      <c r="W96" t="str">
        <f t="shared" si="18"/>
        <v/>
      </c>
      <c r="X96" s="38" t="str">
        <f t="shared" si="16"/>
        <v/>
      </c>
      <c r="Y96" s="39" t="str">
        <f t="shared" si="17"/>
        <v/>
      </c>
      <c r="Z96" t="str">
        <f t="shared" si="12"/>
        <v/>
      </c>
      <c r="AA96" t="str">
        <f t="shared" si="13"/>
        <v/>
      </c>
    </row>
    <row r="97" spans="2:27" x14ac:dyDescent="0.15">
      <c r="B97" s="46">
        <v>89</v>
      </c>
      <c r="C97" s="87" t="str">
        <f t="shared" si="10"/>
        <v/>
      </c>
      <c r="D97" s="87"/>
      <c r="E97" s="46"/>
      <c r="F97" s="8"/>
      <c r="G97" s="46"/>
      <c r="H97" s="88"/>
      <c r="I97" s="88"/>
      <c r="J97" s="46"/>
      <c r="K97" s="87" t="str">
        <f t="shared" si="11"/>
        <v/>
      </c>
      <c r="L97" s="87"/>
      <c r="M97" s="6" t="str">
        <f>IF(J97="","",(K97/J97)/LOOKUP(RIGHT($D$2,3),定数!$A$6:$A$13,定数!$B$6:$B$13))</f>
        <v/>
      </c>
      <c r="N97" s="46"/>
      <c r="O97" s="8"/>
      <c r="P97" s="88"/>
      <c r="Q97" s="88"/>
      <c r="R97" s="89" t="str">
        <f>IF(P97="","",T97*M97*LOOKUP(RIGHT($D$2,3),定数!$A$6:$A$13,定数!$B$6:$B$13))</f>
        <v/>
      </c>
      <c r="S97" s="89"/>
      <c r="T97" s="90" t="str">
        <f t="shared" si="15"/>
        <v/>
      </c>
      <c r="U97" s="90"/>
      <c r="V97" t="str">
        <f t="shared" si="18"/>
        <v/>
      </c>
      <c r="W97" t="str">
        <f t="shared" si="18"/>
        <v/>
      </c>
      <c r="X97" s="38" t="str">
        <f t="shared" si="16"/>
        <v/>
      </c>
      <c r="Y97" s="39" t="str">
        <f t="shared" si="17"/>
        <v/>
      </c>
      <c r="Z97" t="str">
        <f t="shared" si="12"/>
        <v/>
      </c>
      <c r="AA97" t="str">
        <f t="shared" si="13"/>
        <v/>
      </c>
    </row>
    <row r="98" spans="2:27" x14ac:dyDescent="0.15">
      <c r="B98" s="46">
        <v>90</v>
      </c>
      <c r="C98" s="87" t="str">
        <f t="shared" si="10"/>
        <v/>
      </c>
      <c r="D98" s="87"/>
      <c r="E98" s="46"/>
      <c r="F98" s="8"/>
      <c r="G98" s="46"/>
      <c r="H98" s="88"/>
      <c r="I98" s="88"/>
      <c r="J98" s="46"/>
      <c r="K98" s="87" t="str">
        <f t="shared" si="11"/>
        <v/>
      </c>
      <c r="L98" s="87"/>
      <c r="M98" s="6" t="str">
        <f>IF(J98="","",(K98/J98)/LOOKUP(RIGHT($D$2,3),定数!$A$6:$A$13,定数!$B$6:$B$13))</f>
        <v/>
      </c>
      <c r="N98" s="46"/>
      <c r="O98" s="8"/>
      <c r="P98" s="88"/>
      <c r="Q98" s="88"/>
      <c r="R98" s="89" t="str">
        <f>IF(P98="","",T98*M98*LOOKUP(RIGHT($D$2,3),定数!$A$6:$A$13,定数!$B$6:$B$13))</f>
        <v/>
      </c>
      <c r="S98" s="89"/>
      <c r="T98" s="90" t="str">
        <f t="shared" si="15"/>
        <v/>
      </c>
      <c r="U98" s="90"/>
      <c r="V98" t="str">
        <f t="shared" si="18"/>
        <v/>
      </c>
      <c r="W98" t="str">
        <f t="shared" si="18"/>
        <v/>
      </c>
      <c r="X98" s="38" t="str">
        <f t="shared" si="16"/>
        <v/>
      </c>
      <c r="Y98" s="39" t="str">
        <f t="shared" si="17"/>
        <v/>
      </c>
      <c r="Z98" t="str">
        <f t="shared" si="12"/>
        <v/>
      </c>
      <c r="AA98" t="str">
        <f t="shared" si="13"/>
        <v/>
      </c>
    </row>
    <row r="99" spans="2:27" x14ac:dyDescent="0.15">
      <c r="B99" s="46">
        <v>91</v>
      </c>
      <c r="C99" s="87" t="str">
        <f t="shared" si="10"/>
        <v/>
      </c>
      <c r="D99" s="87"/>
      <c r="E99" s="46"/>
      <c r="F99" s="8"/>
      <c r="G99" s="46"/>
      <c r="H99" s="88"/>
      <c r="I99" s="88"/>
      <c r="J99" s="46"/>
      <c r="K99" s="87" t="str">
        <f t="shared" si="11"/>
        <v/>
      </c>
      <c r="L99" s="87"/>
      <c r="M99" s="6" t="str">
        <f>IF(J99="","",(K99/J99)/LOOKUP(RIGHT($D$2,3),定数!$A$6:$A$13,定数!$B$6:$B$13))</f>
        <v/>
      </c>
      <c r="N99" s="46"/>
      <c r="O99" s="8"/>
      <c r="P99" s="88"/>
      <c r="Q99" s="88"/>
      <c r="R99" s="89" t="str">
        <f>IF(P99="","",T99*M99*LOOKUP(RIGHT($D$2,3),定数!$A$6:$A$13,定数!$B$6:$B$13))</f>
        <v/>
      </c>
      <c r="S99" s="89"/>
      <c r="T99" s="90" t="str">
        <f t="shared" si="15"/>
        <v/>
      </c>
      <c r="U99" s="90"/>
      <c r="V99" t="str">
        <f t="shared" si="18"/>
        <v/>
      </c>
      <c r="W99" t="str">
        <f t="shared" si="18"/>
        <v/>
      </c>
      <c r="X99" s="38" t="str">
        <f t="shared" si="16"/>
        <v/>
      </c>
      <c r="Y99" s="39" t="str">
        <f t="shared" si="17"/>
        <v/>
      </c>
      <c r="Z99" t="str">
        <f t="shared" si="12"/>
        <v/>
      </c>
      <c r="AA99" t="str">
        <f t="shared" si="13"/>
        <v/>
      </c>
    </row>
    <row r="100" spans="2:27" x14ac:dyDescent="0.15">
      <c r="B100" s="46">
        <v>92</v>
      </c>
      <c r="C100" s="87" t="str">
        <f t="shared" si="10"/>
        <v/>
      </c>
      <c r="D100" s="87"/>
      <c r="E100" s="46"/>
      <c r="F100" s="8"/>
      <c r="G100" s="46"/>
      <c r="H100" s="88"/>
      <c r="I100" s="88"/>
      <c r="J100" s="46"/>
      <c r="K100" s="87" t="str">
        <f t="shared" si="11"/>
        <v/>
      </c>
      <c r="L100" s="87"/>
      <c r="M100" s="6" t="str">
        <f>IF(J100="","",(K100/J100)/LOOKUP(RIGHT($D$2,3),定数!$A$6:$A$13,定数!$B$6:$B$13))</f>
        <v/>
      </c>
      <c r="N100" s="46"/>
      <c r="O100" s="8"/>
      <c r="P100" s="88"/>
      <c r="Q100" s="88"/>
      <c r="R100" s="89" t="str">
        <f>IF(P100="","",T100*M100*LOOKUP(RIGHT($D$2,3),定数!$A$6:$A$13,定数!$B$6:$B$13))</f>
        <v/>
      </c>
      <c r="S100" s="89"/>
      <c r="T100" s="90" t="str">
        <f t="shared" si="15"/>
        <v/>
      </c>
      <c r="U100" s="90"/>
      <c r="V100" t="str">
        <f t="shared" si="18"/>
        <v/>
      </c>
      <c r="W100" t="str">
        <f t="shared" si="18"/>
        <v/>
      </c>
      <c r="X100" s="38" t="str">
        <f t="shared" si="16"/>
        <v/>
      </c>
      <c r="Y100" s="39" t="str">
        <f t="shared" si="17"/>
        <v/>
      </c>
      <c r="Z100" t="str">
        <f t="shared" si="12"/>
        <v/>
      </c>
      <c r="AA100" t="str">
        <f t="shared" si="13"/>
        <v/>
      </c>
    </row>
    <row r="101" spans="2:27" x14ac:dyDescent="0.15">
      <c r="B101" s="46">
        <v>93</v>
      </c>
      <c r="C101" s="87" t="str">
        <f t="shared" si="10"/>
        <v/>
      </c>
      <c r="D101" s="87"/>
      <c r="E101" s="46"/>
      <c r="F101" s="8"/>
      <c r="G101" s="46"/>
      <c r="H101" s="88"/>
      <c r="I101" s="88"/>
      <c r="J101" s="46"/>
      <c r="K101" s="87" t="str">
        <f t="shared" si="11"/>
        <v/>
      </c>
      <c r="L101" s="87"/>
      <c r="M101" s="6" t="str">
        <f>IF(J101="","",(K101/J101)/LOOKUP(RIGHT($D$2,3),定数!$A$6:$A$13,定数!$B$6:$B$13))</f>
        <v/>
      </c>
      <c r="N101" s="46"/>
      <c r="O101" s="8"/>
      <c r="P101" s="88"/>
      <c r="Q101" s="88"/>
      <c r="R101" s="89" t="str">
        <f>IF(P101="","",T101*M101*LOOKUP(RIGHT($D$2,3),定数!$A$6:$A$13,定数!$B$6:$B$13))</f>
        <v/>
      </c>
      <c r="S101" s="89"/>
      <c r="T101" s="90" t="str">
        <f t="shared" si="15"/>
        <v/>
      </c>
      <c r="U101" s="90"/>
      <c r="V101" t="str">
        <f t="shared" si="18"/>
        <v/>
      </c>
      <c r="W101" t="str">
        <f t="shared" si="18"/>
        <v/>
      </c>
      <c r="X101" s="38" t="str">
        <f t="shared" si="16"/>
        <v/>
      </c>
      <c r="Y101" s="39" t="str">
        <f t="shared" si="17"/>
        <v/>
      </c>
      <c r="Z101" t="str">
        <f t="shared" si="12"/>
        <v/>
      </c>
      <c r="AA101" t="str">
        <f t="shared" si="13"/>
        <v/>
      </c>
    </row>
    <row r="102" spans="2:27" x14ac:dyDescent="0.15">
      <c r="B102" s="46">
        <v>94</v>
      </c>
      <c r="C102" s="87" t="str">
        <f t="shared" si="10"/>
        <v/>
      </c>
      <c r="D102" s="87"/>
      <c r="E102" s="46"/>
      <c r="F102" s="8"/>
      <c r="G102" s="46"/>
      <c r="H102" s="88"/>
      <c r="I102" s="88"/>
      <c r="J102" s="46"/>
      <c r="K102" s="87" t="str">
        <f t="shared" si="11"/>
        <v/>
      </c>
      <c r="L102" s="87"/>
      <c r="M102" s="6" t="str">
        <f>IF(J102="","",(K102/J102)/LOOKUP(RIGHT($D$2,3),定数!$A$6:$A$13,定数!$B$6:$B$13))</f>
        <v/>
      </c>
      <c r="N102" s="46"/>
      <c r="O102" s="8"/>
      <c r="P102" s="88"/>
      <c r="Q102" s="88"/>
      <c r="R102" s="89" t="str">
        <f>IF(P102="","",T102*M102*LOOKUP(RIGHT($D$2,3),定数!$A$6:$A$13,定数!$B$6:$B$13))</f>
        <v/>
      </c>
      <c r="S102" s="89"/>
      <c r="T102" s="90" t="str">
        <f t="shared" si="15"/>
        <v/>
      </c>
      <c r="U102" s="90"/>
      <c r="V102" t="str">
        <f t="shared" si="18"/>
        <v/>
      </c>
      <c r="W102" t="str">
        <f t="shared" si="18"/>
        <v/>
      </c>
      <c r="X102" s="38" t="str">
        <f t="shared" si="16"/>
        <v/>
      </c>
      <c r="Y102" s="39" t="str">
        <f t="shared" si="17"/>
        <v/>
      </c>
      <c r="Z102" t="str">
        <f t="shared" si="12"/>
        <v/>
      </c>
      <c r="AA102" t="str">
        <f t="shared" si="13"/>
        <v/>
      </c>
    </row>
    <row r="103" spans="2:27" x14ac:dyDescent="0.15">
      <c r="B103" s="46">
        <v>95</v>
      </c>
      <c r="C103" s="87" t="str">
        <f t="shared" si="10"/>
        <v/>
      </c>
      <c r="D103" s="87"/>
      <c r="E103" s="46"/>
      <c r="F103" s="8"/>
      <c r="G103" s="46"/>
      <c r="H103" s="88"/>
      <c r="I103" s="88"/>
      <c r="J103" s="46"/>
      <c r="K103" s="87" t="str">
        <f t="shared" si="11"/>
        <v/>
      </c>
      <c r="L103" s="87"/>
      <c r="M103" s="6" t="str">
        <f>IF(J103="","",(K103/J103)/LOOKUP(RIGHT($D$2,3),定数!$A$6:$A$13,定数!$B$6:$B$13))</f>
        <v/>
      </c>
      <c r="N103" s="46"/>
      <c r="O103" s="8"/>
      <c r="P103" s="88"/>
      <c r="Q103" s="88"/>
      <c r="R103" s="89" t="str">
        <f>IF(P103="","",T103*M103*LOOKUP(RIGHT($D$2,3),定数!$A$6:$A$13,定数!$B$6:$B$13))</f>
        <v/>
      </c>
      <c r="S103" s="89"/>
      <c r="T103" s="90" t="str">
        <f t="shared" si="15"/>
        <v/>
      </c>
      <c r="U103" s="90"/>
      <c r="V103" t="str">
        <f t="shared" si="18"/>
        <v/>
      </c>
      <c r="W103" t="str">
        <f t="shared" si="18"/>
        <v/>
      </c>
      <c r="X103" s="38" t="str">
        <f t="shared" si="16"/>
        <v/>
      </c>
      <c r="Y103" s="39" t="str">
        <f t="shared" si="17"/>
        <v/>
      </c>
      <c r="Z103" t="str">
        <f t="shared" si="12"/>
        <v/>
      </c>
      <c r="AA103" t="str">
        <f t="shared" si="13"/>
        <v/>
      </c>
    </row>
    <row r="104" spans="2:27" x14ac:dyDescent="0.15">
      <c r="B104" s="46">
        <v>96</v>
      </c>
      <c r="C104" s="87" t="str">
        <f t="shared" si="10"/>
        <v/>
      </c>
      <c r="D104" s="87"/>
      <c r="E104" s="46"/>
      <c r="F104" s="8"/>
      <c r="G104" s="46"/>
      <c r="H104" s="88"/>
      <c r="I104" s="88"/>
      <c r="J104" s="46"/>
      <c r="K104" s="87" t="str">
        <f t="shared" si="11"/>
        <v/>
      </c>
      <c r="L104" s="87"/>
      <c r="M104" s="6" t="str">
        <f>IF(J104="","",(K104/J104)/LOOKUP(RIGHT($D$2,3),定数!$A$6:$A$13,定数!$B$6:$B$13))</f>
        <v/>
      </c>
      <c r="N104" s="46"/>
      <c r="O104" s="8"/>
      <c r="P104" s="88"/>
      <c r="Q104" s="88"/>
      <c r="R104" s="89" t="str">
        <f>IF(P104="","",T104*M104*LOOKUP(RIGHT($D$2,3),定数!$A$6:$A$13,定数!$B$6:$B$13))</f>
        <v/>
      </c>
      <c r="S104" s="89"/>
      <c r="T104" s="90" t="str">
        <f t="shared" si="15"/>
        <v/>
      </c>
      <c r="U104" s="90"/>
      <c r="V104" t="str">
        <f t="shared" si="18"/>
        <v/>
      </c>
      <c r="W104" t="str">
        <f t="shared" si="18"/>
        <v/>
      </c>
      <c r="X104" s="38" t="str">
        <f t="shared" si="16"/>
        <v/>
      </c>
      <c r="Y104" s="39" t="str">
        <f t="shared" si="17"/>
        <v/>
      </c>
      <c r="Z104" t="str">
        <f t="shared" si="12"/>
        <v/>
      </c>
      <c r="AA104" t="str">
        <f t="shared" si="13"/>
        <v/>
      </c>
    </row>
    <row r="105" spans="2:27" x14ac:dyDescent="0.15">
      <c r="B105" s="46">
        <v>97</v>
      </c>
      <c r="C105" s="87" t="str">
        <f t="shared" si="10"/>
        <v/>
      </c>
      <c r="D105" s="87"/>
      <c r="E105" s="46"/>
      <c r="F105" s="8"/>
      <c r="G105" s="46"/>
      <c r="H105" s="88"/>
      <c r="I105" s="88"/>
      <c r="J105" s="46"/>
      <c r="K105" s="87" t="str">
        <f t="shared" si="11"/>
        <v/>
      </c>
      <c r="L105" s="87"/>
      <c r="M105" s="6" t="str">
        <f>IF(J105="","",(K105/J105)/LOOKUP(RIGHT($D$2,3),定数!$A$6:$A$13,定数!$B$6:$B$13))</f>
        <v/>
      </c>
      <c r="N105" s="46"/>
      <c r="O105" s="8"/>
      <c r="P105" s="88"/>
      <c r="Q105" s="88"/>
      <c r="R105" s="89" t="str">
        <f>IF(P105="","",T105*M105*LOOKUP(RIGHT($D$2,3),定数!$A$6:$A$13,定数!$B$6:$B$13))</f>
        <v/>
      </c>
      <c r="S105" s="89"/>
      <c r="T105" s="90" t="str">
        <f t="shared" si="15"/>
        <v/>
      </c>
      <c r="U105" s="90"/>
      <c r="V105" t="str">
        <f t="shared" si="18"/>
        <v/>
      </c>
      <c r="W105" t="str">
        <f t="shared" si="18"/>
        <v/>
      </c>
      <c r="X105" s="38" t="str">
        <f t="shared" si="16"/>
        <v/>
      </c>
      <c r="Y105" s="39" t="str">
        <f t="shared" si="17"/>
        <v/>
      </c>
      <c r="Z105" t="str">
        <f t="shared" si="12"/>
        <v/>
      </c>
      <c r="AA105" t="str">
        <f t="shared" si="13"/>
        <v/>
      </c>
    </row>
    <row r="106" spans="2:27" x14ac:dyDescent="0.15">
      <c r="B106" s="46">
        <v>98</v>
      </c>
      <c r="C106" s="87" t="str">
        <f t="shared" si="10"/>
        <v/>
      </c>
      <c r="D106" s="87"/>
      <c r="E106" s="46"/>
      <c r="F106" s="8"/>
      <c r="G106" s="46"/>
      <c r="H106" s="88"/>
      <c r="I106" s="88"/>
      <c r="J106" s="46"/>
      <c r="K106" s="87" t="str">
        <f t="shared" si="11"/>
        <v/>
      </c>
      <c r="L106" s="87"/>
      <c r="M106" s="6" t="str">
        <f>IF(J106="","",(K106/J106)/LOOKUP(RIGHT($D$2,3),定数!$A$6:$A$13,定数!$B$6:$B$13))</f>
        <v/>
      </c>
      <c r="N106" s="46"/>
      <c r="O106" s="8"/>
      <c r="P106" s="88"/>
      <c r="Q106" s="88"/>
      <c r="R106" s="89" t="str">
        <f>IF(P106="","",T106*M106*LOOKUP(RIGHT($D$2,3),定数!$A$6:$A$13,定数!$B$6:$B$13))</f>
        <v/>
      </c>
      <c r="S106" s="89"/>
      <c r="T106" s="90" t="str">
        <f t="shared" si="15"/>
        <v/>
      </c>
      <c r="U106" s="90"/>
      <c r="V106" t="str">
        <f t="shared" si="18"/>
        <v/>
      </c>
      <c r="W106" t="str">
        <f t="shared" si="18"/>
        <v/>
      </c>
      <c r="X106" s="38" t="str">
        <f t="shared" si="16"/>
        <v/>
      </c>
      <c r="Y106" s="39" t="str">
        <f t="shared" si="17"/>
        <v/>
      </c>
      <c r="Z106" t="str">
        <f t="shared" si="12"/>
        <v/>
      </c>
      <c r="AA106" t="str">
        <f t="shared" si="13"/>
        <v/>
      </c>
    </row>
    <row r="107" spans="2:27" x14ac:dyDescent="0.15">
      <c r="B107" s="46">
        <v>99</v>
      </c>
      <c r="C107" s="87" t="str">
        <f t="shared" si="10"/>
        <v/>
      </c>
      <c r="D107" s="87"/>
      <c r="E107" s="46"/>
      <c r="F107" s="8"/>
      <c r="G107" s="46"/>
      <c r="H107" s="88"/>
      <c r="I107" s="88"/>
      <c r="J107" s="46"/>
      <c r="K107" s="87" t="str">
        <f t="shared" si="11"/>
        <v/>
      </c>
      <c r="L107" s="87"/>
      <c r="M107" s="6" t="str">
        <f>IF(J107="","",(K107/J107)/LOOKUP(RIGHT($D$2,3),定数!$A$6:$A$13,定数!$B$6:$B$13))</f>
        <v/>
      </c>
      <c r="N107" s="46"/>
      <c r="O107" s="8"/>
      <c r="P107" s="88"/>
      <c r="Q107" s="88"/>
      <c r="R107" s="89" t="str">
        <f>IF(P107="","",T107*M107*LOOKUP(RIGHT($D$2,3),定数!$A$6:$A$13,定数!$B$6:$B$13))</f>
        <v/>
      </c>
      <c r="S107" s="89"/>
      <c r="T107" s="90" t="str">
        <f t="shared" si="15"/>
        <v/>
      </c>
      <c r="U107" s="90"/>
      <c r="V107" t="str">
        <f>IF(S107&lt;&gt;"",IF(S107&lt;0,1+V106,0),"")</f>
        <v/>
      </c>
      <c r="W107" t="str">
        <f>IF(T107&lt;&gt;"",IF(T107&lt;0,1+W106,0),"")</f>
        <v/>
      </c>
      <c r="X107" s="38" t="str">
        <f t="shared" si="16"/>
        <v/>
      </c>
      <c r="Y107" s="39" t="str">
        <f t="shared" si="17"/>
        <v/>
      </c>
      <c r="Z107" t="str">
        <f t="shared" si="12"/>
        <v/>
      </c>
      <c r="AA107" t="str">
        <f t="shared" si="13"/>
        <v/>
      </c>
    </row>
    <row r="108" spans="2:27" x14ac:dyDescent="0.15">
      <c r="B108" s="46">
        <v>100</v>
      </c>
      <c r="C108" s="87" t="str">
        <f t="shared" si="10"/>
        <v/>
      </c>
      <c r="D108" s="87"/>
      <c r="E108" s="46"/>
      <c r="F108" s="8"/>
      <c r="G108" s="46"/>
      <c r="H108" s="88"/>
      <c r="I108" s="88"/>
      <c r="J108" s="46"/>
      <c r="K108" s="87" t="str">
        <f t="shared" si="11"/>
        <v/>
      </c>
      <c r="L108" s="87"/>
      <c r="M108" s="6" t="str">
        <f>IF(J108="","",(K108/J108)/LOOKUP(RIGHT($D$2,3),定数!$A$6:$A$13,定数!$B$6:$B$13))</f>
        <v/>
      </c>
      <c r="N108" s="46"/>
      <c r="O108" s="8"/>
      <c r="P108" s="88"/>
      <c r="Q108" s="88"/>
      <c r="R108" s="89" t="str">
        <f>IF(P108="","",T108*M108*LOOKUP(RIGHT($D$2,3),定数!$A$6:$A$13,定数!$B$6:$B$13))</f>
        <v/>
      </c>
      <c r="S108" s="89"/>
      <c r="T108" s="90" t="str">
        <f t="shared" si="15"/>
        <v/>
      </c>
      <c r="U108" s="90"/>
      <c r="V108" t="str">
        <f>IF(S108&lt;&gt;"",IF(S108&lt;0,1+V107,0),"")</f>
        <v/>
      </c>
      <c r="W108" t="str">
        <f>IF(T108&lt;&gt;"",IF(T108&lt;0,1+W107,0),"")</f>
        <v/>
      </c>
      <c r="X108" s="38" t="str">
        <f t="shared" si="16"/>
        <v/>
      </c>
      <c r="Y108" s="39"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2">
    <cfRule type="cellIs" dxfId="121" priority="67" stopIfTrue="1" operator="equal">
      <formula>"買"</formula>
    </cfRule>
    <cfRule type="cellIs" dxfId="120" priority="68" stopIfTrue="1" operator="equal">
      <formula>"売"</formula>
    </cfRule>
  </conditionalFormatting>
  <conditionalFormatting sqref="G9:G11 G16 G49:G50 G18 G25 G27 G30 G63 G65 G81:G108">
    <cfRule type="cellIs" dxfId="119" priority="119" stopIfTrue="1" operator="equal">
      <formula>"買"</formula>
    </cfRule>
    <cfRule type="cellIs" dxfId="118" priority="120" stopIfTrue="1" operator="equal">
      <formula>"売"</formula>
    </cfRule>
  </conditionalFormatting>
  <conditionalFormatting sqref="G74">
    <cfRule type="cellIs" dxfId="117" priority="13" stopIfTrue="1" operator="equal">
      <formula>"買"</formula>
    </cfRule>
    <cfRule type="cellIs" dxfId="116" priority="14" stopIfTrue="1" operator="equal">
      <formula>"売"</formula>
    </cfRule>
  </conditionalFormatting>
  <conditionalFormatting sqref="G12">
    <cfRule type="cellIs" dxfId="115" priority="111" stopIfTrue="1" operator="equal">
      <formula>"買"</formula>
    </cfRule>
    <cfRule type="cellIs" dxfId="114" priority="112" stopIfTrue="1" operator="equal">
      <formula>"売"</formula>
    </cfRule>
  </conditionalFormatting>
  <conditionalFormatting sqref="G13">
    <cfRule type="cellIs" dxfId="113" priority="109" stopIfTrue="1" operator="equal">
      <formula>"買"</formula>
    </cfRule>
    <cfRule type="cellIs" dxfId="112" priority="110" stopIfTrue="1" operator="equal">
      <formula>"売"</formula>
    </cfRule>
  </conditionalFormatting>
  <conditionalFormatting sqref="G14">
    <cfRule type="cellIs" dxfId="111" priority="107" stopIfTrue="1" operator="equal">
      <formula>"買"</formula>
    </cfRule>
    <cfRule type="cellIs" dxfId="110" priority="108" stopIfTrue="1" operator="equal">
      <formula>"売"</formula>
    </cfRule>
  </conditionalFormatting>
  <conditionalFormatting sqref="G15">
    <cfRule type="cellIs" dxfId="109" priority="105" stopIfTrue="1" operator="equal">
      <formula>"買"</formula>
    </cfRule>
    <cfRule type="cellIs" dxfId="108" priority="106" stopIfTrue="1" operator="equal">
      <formula>"売"</formula>
    </cfRule>
  </conditionalFormatting>
  <conditionalFormatting sqref="G17">
    <cfRule type="cellIs" dxfId="107" priority="103" stopIfTrue="1" operator="equal">
      <formula>"買"</formula>
    </cfRule>
    <cfRule type="cellIs" dxfId="106" priority="104" stopIfTrue="1" operator="equal">
      <formula>"売"</formula>
    </cfRule>
  </conditionalFormatting>
  <conditionalFormatting sqref="G19">
    <cfRule type="cellIs" dxfId="105" priority="101" stopIfTrue="1" operator="equal">
      <formula>"買"</formula>
    </cfRule>
    <cfRule type="cellIs" dxfId="104" priority="102" stopIfTrue="1" operator="equal">
      <formula>"売"</formula>
    </cfRule>
  </conditionalFormatting>
  <conditionalFormatting sqref="G20">
    <cfRule type="cellIs" dxfId="103" priority="99" stopIfTrue="1" operator="equal">
      <formula>"買"</formula>
    </cfRule>
    <cfRule type="cellIs" dxfId="102" priority="100" stopIfTrue="1" operator="equal">
      <formula>"売"</formula>
    </cfRule>
  </conditionalFormatting>
  <conditionalFormatting sqref="G21">
    <cfRule type="cellIs" dxfId="101" priority="97" stopIfTrue="1" operator="equal">
      <formula>"買"</formula>
    </cfRule>
    <cfRule type="cellIs" dxfId="100" priority="98" stopIfTrue="1" operator="equal">
      <formula>"売"</formula>
    </cfRule>
  </conditionalFormatting>
  <conditionalFormatting sqref="G22">
    <cfRule type="cellIs" dxfId="99" priority="95" stopIfTrue="1" operator="equal">
      <formula>"買"</formula>
    </cfRule>
    <cfRule type="cellIs" dxfId="98" priority="96" stopIfTrue="1" operator="equal">
      <formula>"売"</formula>
    </cfRule>
  </conditionalFormatting>
  <conditionalFormatting sqref="G23">
    <cfRule type="cellIs" dxfId="97" priority="93" stopIfTrue="1" operator="equal">
      <formula>"買"</formula>
    </cfRule>
    <cfRule type="cellIs" dxfId="96" priority="94" stopIfTrue="1" operator="equal">
      <formula>"売"</formula>
    </cfRule>
  </conditionalFormatting>
  <conditionalFormatting sqref="G24">
    <cfRule type="cellIs" dxfId="95" priority="91" stopIfTrue="1" operator="equal">
      <formula>"買"</formula>
    </cfRule>
    <cfRule type="cellIs" dxfId="94" priority="92" stopIfTrue="1" operator="equal">
      <formula>"売"</formula>
    </cfRule>
  </conditionalFormatting>
  <conditionalFormatting sqref="G26">
    <cfRule type="cellIs" dxfId="93" priority="89" stopIfTrue="1" operator="equal">
      <formula>"買"</formula>
    </cfRule>
    <cfRule type="cellIs" dxfId="92" priority="90" stopIfTrue="1" operator="equal">
      <formula>"売"</formula>
    </cfRule>
  </conditionalFormatting>
  <conditionalFormatting sqref="G28">
    <cfRule type="cellIs" dxfId="91" priority="87" stopIfTrue="1" operator="equal">
      <formula>"買"</formula>
    </cfRule>
    <cfRule type="cellIs" dxfId="90" priority="88" stopIfTrue="1" operator="equal">
      <formula>"売"</formula>
    </cfRule>
  </conditionalFormatting>
  <conditionalFormatting sqref="G29">
    <cfRule type="cellIs" dxfId="89" priority="85" stopIfTrue="1" operator="equal">
      <formula>"買"</formula>
    </cfRule>
    <cfRule type="cellIs" dxfId="88" priority="86" stopIfTrue="1" operator="equal">
      <formula>"売"</formula>
    </cfRule>
  </conditionalFormatting>
  <conditionalFormatting sqref="G31:G32">
    <cfRule type="cellIs" dxfId="87" priority="83" stopIfTrue="1" operator="equal">
      <formula>"買"</formula>
    </cfRule>
    <cfRule type="cellIs" dxfId="86" priority="84" stopIfTrue="1" operator="equal">
      <formula>"売"</formula>
    </cfRule>
  </conditionalFormatting>
  <conditionalFormatting sqref="G33">
    <cfRule type="cellIs" dxfId="85" priority="81" stopIfTrue="1" operator="equal">
      <formula>"買"</formula>
    </cfRule>
    <cfRule type="cellIs" dxfId="84" priority="82" stopIfTrue="1" operator="equal">
      <formula>"売"</formula>
    </cfRule>
  </conditionalFormatting>
  <conditionalFormatting sqref="G34:G36">
    <cfRule type="cellIs" dxfId="83" priority="79" stopIfTrue="1" operator="equal">
      <formula>"買"</formula>
    </cfRule>
    <cfRule type="cellIs" dxfId="82" priority="80" stopIfTrue="1" operator="equal">
      <formula>"売"</formula>
    </cfRule>
  </conditionalFormatting>
  <conditionalFormatting sqref="G37">
    <cfRule type="cellIs" dxfId="81" priority="77" stopIfTrue="1" operator="equal">
      <formula>"買"</formula>
    </cfRule>
    <cfRule type="cellIs" dxfId="80" priority="78" stopIfTrue="1" operator="equal">
      <formula>"売"</formula>
    </cfRule>
  </conditionalFormatting>
  <conditionalFormatting sqref="G38">
    <cfRule type="cellIs" dxfId="79" priority="75" stopIfTrue="1" operator="equal">
      <formula>"買"</formula>
    </cfRule>
    <cfRule type="cellIs" dxfId="78" priority="76" stopIfTrue="1" operator="equal">
      <formula>"売"</formula>
    </cfRule>
  </conditionalFormatting>
  <conditionalFormatting sqref="G39">
    <cfRule type="cellIs" dxfId="77" priority="73" stopIfTrue="1" operator="equal">
      <formula>"買"</formula>
    </cfRule>
    <cfRule type="cellIs" dxfId="76" priority="74" stopIfTrue="1" operator="equal">
      <formula>"売"</formula>
    </cfRule>
  </conditionalFormatting>
  <conditionalFormatting sqref="G40">
    <cfRule type="cellIs" dxfId="75" priority="71" stopIfTrue="1" operator="equal">
      <formula>"買"</formula>
    </cfRule>
    <cfRule type="cellIs" dxfId="74" priority="72" stopIfTrue="1" operator="equal">
      <formula>"売"</formula>
    </cfRule>
  </conditionalFormatting>
  <conditionalFormatting sqref="G41">
    <cfRule type="cellIs" dxfId="73" priority="69" stopIfTrue="1" operator="equal">
      <formula>"買"</formula>
    </cfRule>
    <cfRule type="cellIs" dxfId="72" priority="70" stopIfTrue="1" operator="equal">
      <formula>"売"</formula>
    </cfRule>
  </conditionalFormatting>
  <conditionalFormatting sqref="G43">
    <cfRule type="cellIs" dxfId="71" priority="65" stopIfTrue="1" operator="equal">
      <formula>"買"</formula>
    </cfRule>
    <cfRule type="cellIs" dxfId="70" priority="66" stopIfTrue="1" operator="equal">
      <formula>"売"</formula>
    </cfRule>
  </conditionalFormatting>
  <conditionalFormatting sqref="G44">
    <cfRule type="cellIs" dxfId="69" priority="63" stopIfTrue="1" operator="equal">
      <formula>"買"</formula>
    </cfRule>
    <cfRule type="cellIs" dxfId="68" priority="64" stopIfTrue="1" operator="equal">
      <formula>"売"</formula>
    </cfRule>
  </conditionalFormatting>
  <conditionalFormatting sqref="G45">
    <cfRule type="cellIs" dxfId="67" priority="61" stopIfTrue="1" operator="equal">
      <formula>"買"</formula>
    </cfRule>
    <cfRule type="cellIs" dxfId="66" priority="62" stopIfTrue="1" operator="equal">
      <formula>"売"</formula>
    </cfRule>
  </conditionalFormatting>
  <conditionalFormatting sqref="G46">
    <cfRule type="cellIs" dxfId="65" priority="59" stopIfTrue="1" operator="equal">
      <formula>"買"</formula>
    </cfRule>
    <cfRule type="cellIs" dxfId="64" priority="60" stopIfTrue="1" operator="equal">
      <formula>"売"</formula>
    </cfRule>
  </conditionalFormatting>
  <conditionalFormatting sqref="G47">
    <cfRule type="cellIs" dxfId="63" priority="57" stopIfTrue="1" operator="equal">
      <formula>"買"</formula>
    </cfRule>
    <cfRule type="cellIs" dxfId="62" priority="58" stopIfTrue="1" operator="equal">
      <formula>"売"</formula>
    </cfRule>
  </conditionalFormatting>
  <conditionalFormatting sqref="G48">
    <cfRule type="cellIs" dxfId="61" priority="55" stopIfTrue="1" operator="equal">
      <formula>"買"</formula>
    </cfRule>
    <cfRule type="cellIs" dxfId="60" priority="56" stopIfTrue="1" operator="equal">
      <formula>"売"</formula>
    </cfRule>
  </conditionalFormatting>
  <conditionalFormatting sqref="G51">
    <cfRule type="cellIs" dxfId="59" priority="53" stopIfTrue="1" operator="equal">
      <formula>"買"</formula>
    </cfRule>
    <cfRule type="cellIs" dxfId="58" priority="54" stopIfTrue="1" operator="equal">
      <formula>"売"</formula>
    </cfRule>
  </conditionalFormatting>
  <conditionalFormatting sqref="G52:G53">
    <cfRule type="cellIs" dxfId="57" priority="51" stopIfTrue="1" operator="equal">
      <formula>"買"</formula>
    </cfRule>
    <cfRule type="cellIs" dxfId="56" priority="52" stopIfTrue="1" operator="equal">
      <formula>"売"</formula>
    </cfRule>
  </conditionalFormatting>
  <conditionalFormatting sqref="G54">
    <cfRule type="cellIs" dxfId="55" priority="49" stopIfTrue="1" operator="equal">
      <formula>"買"</formula>
    </cfRule>
    <cfRule type="cellIs" dxfId="54" priority="50" stopIfTrue="1" operator="equal">
      <formula>"売"</formula>
    </cfRule>
  </conditionalFormatting>
  <conditionalFormatting sqref="G55">
    <cfRule type="cellIs" dxfId="53" priority="47" stopIfTrue="1" operator="equal">
      <formula>"買"</formula>
    </cfRule>
    <cfRule type="cellIs" dxfId="52" priority="48" stopIfTrue="1" operator="equal">
      <formula>"売"</formula>
    </cfRule>
  </conditionalFormatting>
  <conditionalFormatting sqref="G56">
    <cfRule type="cellIs" dxfId="51" priority="45" stopIfTrue="1" operator="equal">
      <formula>"買"</formula>
    </cfRule>
    <cfRule type="cellIs" dxfId="50" priority="46" stopIfTrue="1" operator="equal">
      <formula>"売"</formula>
    </cfRule>
  </conditionalFormatting>
  <conditionalFormatting sqref="G57">
    <cfRule type="cellIs" dxfId="49" priority="43" stopIfTrue="1" operator="equal">
      <formula>"買"</formula>
    </cfRule>
    <cfRule type="cellIs" dxfId="48" priority="44" stopIfTrue="1" operator="equal">
      <formula>"売"</formula>
    </cfRule>
  </conditionalFormatting>
  <conditionalFormatting sqref="G58">
    <cfRule type="cellIs" dxfId="47" priority="41" stopIfTrue="1" operator="equal">
      <formula>"買"</formula>
    </cfRule>
    <cfRule type="cellIs" dxfId="46" priority="42" stopIfTrue="1" operator="equal">
      <formula>"売"</formula>
    </cfRule>
  </conditionalFormatting>
  <conditionalFormatting sqref="G59">
    <cfRule type="cellIs" dxfId="45" priority="39" stopIfTrue="1" operator="equal">
      <formula>"買"</formula>
    </cfRule>
    <cfRule type="cellIs" dxfId="44" priority="40" stopIfTrue="1" operator="equal">
      <formula>"売"</formula>
    </cfRule>
  </conditionalFormatting>
  <conditionalFormatting sqref="G60">
    <cfRule type="cellIs" dxfId="43" priority="37" stopIfTrue="1" operator="equal">
      <formula>"買"</formula>
    </cfRule>
    <cfRule type="cellIs" dxfId="42" priority="38" stopIfTrue="1" operator="equal">
      <formula>"売"</formula>
    </cfRule>
  </conditionalFormatting>
  <conditionalFormatting sqref="G61">
    <cfRule type="cellIs" dxfId="41" priority="35" stopIfTrue="1" operator="equal">
      <formula>"買"</formula>
    </cfRule>
    <cfRule type="cellIs" dxfId="40" priority="36" stopIfTrue="1" operator="equal">
      <formula>"売"</formula>
    </cfRule>
  </conditionalFormatting>
  <conditionalFormatting sqref="G62">
    <cfRule type="cellIs" dxfId="39" priority="33" stopIfTrue="1" operator="equal">
      <formula>"買"</formula>
    </cfRule>
    <cfRule type="cellIs" dxfId="38" priority="34" stopIfTrue="1" operator="equal">
      <formula>"売"</formula>
    </cfRule>
  </conditionalFormatting>
  <conditionalFormatting sqref="G64">
    <cfRule type="cellIs" dxfId="37" priority="31" stopIfTrue="1" operator="equal">
      <formula>"買"</formula>
    </cfRule>
    <cfRule type="cellIs" dxfId="36" priority="32" stopIfTrue="1" operator="equal">
      <formula>"売"</formula>
    </cfRule>
  </conditionalFormatting>
  <conditionalFormatting sqref="G66">
    <cfRule type="cellIs" dxfId="35" priority="29" stopIfTrue="1" operator="equal">
      <formula>"買"</formula>
    </cfRule>
    <cfRule type="cellIs" dxfId="34" priority="30" stopIfTrue="1" operator="equal">
      <formula>"売"</formula>
    </cfRule>
  </conditionalFormatting>
  <conditionalFormatting sqref="G67">
    <cfRule type="cellIs" dxfId="33" priority="27" stopIfTrue="1" operator="equal">
      <formula>"買"</formula>
    </cfRule>
    <cfRule type="cellIs" dxfId="32" priority="28" stopIfTrue="1" operator="equal">
      <formula>"売"</formula>
    </cfRule>
  </conditionalFormatting>
  <conditionalFormatting sqref="G68">
    <cfRule type="cellIs" dxfId="31" priority="25" stopIfTrue="1" operator="equal">
      <formula>"買"</formula>
    </cfRule>
    <cfRule type="cellIs" dxfId="30" priority="26" stopIfTrue="1" operator="equal">
      <formula>"売"</formula>
    </cfRule>
  </conditionalFormatting>
  <conditionalFormatting sqref="G69">
    <cfRule type="cellIs" dxfId="29" priority="23" stopIfTrue="1" operator="equal">
      <formula>"買"</formula>
    </cfRule>
    <cfRule type="cellIs" dxfId="28" priority="24" stopIfTrue="1" operator="equal">
      <formula>"売"</formula>
    </cfRule>
  </conditionalFormatting>
  <conditionalFormatting sqref="G70">
    <cfRule type="cellIs" dxfId="27" priority="21" stopIfTrue="1" operator="equal">
      <formula>"買"</formula>
    </cfRule>
    <cfRule type="cellIs" dxfId="26" priority="22" stopIfTrue="1" operator="equal">
      <formula>"売"</formula>
    </cfRule>
  </conditionalFormatting>
  <conditionalFormatting sqref="G71">
    <cfRule type="cellIs" dxfId="25" priority="19" stopIfTrue="1" operator="equal">
      <formula>"買"</formula>
    </cfRule>
    <cfRule type="cellIs" dxfId="24" priority="20" stopIfTrue="1" operator="equal">
      <formula>"売"</formula>
    </cfRule>
  </conditionalFormatting>
  <conditionalFormatting sqref="G72">
    <cfRule type="cellIs" dxfId="23" priority="17" stopIfTrue="1" operator="equal">
      <formula>"買"</formula>
    </cfRule>
    <cfRule type="cellIs" dxfId="22" priority="18" stopIfTrue="1" operator="equal">
      <formula>"売"</formula>
    </cfRule>
  </conditionalFormatting>
  <conditionalFormatting sqref="G73">
    <cfRule type="cellIs" dxfId="21" priority="15" stopIfTrue="1" operator="equal">
      <formula>"買"</formula>
    </cfRule>
    <cfRule type="cellIs" dxfId="20" priority="16" stopIfTrue="1" operator="equal">
      <formula>"売"</formula>
    </cfRule>
  </conditionalFormatting>
  <conditionalFormatting sqref="G75">
    <cfRule type="cellIs" dxfId="19" priority="11" stopIfTrue="1" operator="equal">
      <formula>"買"</formula>
    </cfRule>
    <cfRule type="cellIs" dxfId="18" priority="12" stopIfTrue="1" operator="equal">
      <formula>"売"</formula>
    </cfRule>
  </conditionalFormatting>
  <conditionalFormatting sqref="G76">
    <cfRule type="cellIs" dxfId="17" priority="9" stopIfTrue="1" operator="equal">
      <formula>"買"</formula>
    </cfRule>
    <cfRule type="cellIs" dxfId="16" priority="10" stopIfTrue="1" operator="equal">
      <formula>"売"</formula>
    </cfRule>
  </conditionalFormatting>
  <conditionalFormatting sqref="G77">
    <cfRule type="cellIs" dxfId="15" priority="7" stopIfTrue="1" operator="equal">
      <formula>"買"</formula>
    </cfRule>
    <cfRule type="cellIs" dxfId="14" priority="8" stopIfTrue="1" operator="equal">
      <formula>"売"</formula>
    </cfRule>
  </conditionalFormatting>
  <conditionalFormatting sqref="G78">
    <cfRule type="cellIs" dxfId="13" priority="5" stopIfTrue="1" operator="equal">
      <formula>"買"</formula>
    </cfRule>
    <cfRule type="cellIs" dxfId="12" priority="6" stopIfTrue="1" operator="equal">
      <formula>"売"</formula>
    </cfRule>
  </conditionalFormatting>
  <conditionalFormatting sqref="G79">
    <cfRule type="cellIs" dxfId="11" priority="3" stopIfTrue="1" operator="equal">
      <formula>"買"</formula>
    </cfRule>
    <cfRule type="cellIs" dxfId="10" priority="4" stopIfTrue="1" operator="equal">
      <formula>"売"</formula>
    </cfRule>
  </conditionalFormatting>
  <conditionalFormatting sqref="G80">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xr:uid="{83D8310A-C2BD-4AAD-BB55-1BB24A118A05}">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23"/>
  <sheetViews>
    <sheetView workbookViewId="0">
      <selection activeCell="Q113" sqref="Q113"/>
    </sheetView>
  </sheetViews>
  <sheetFormatPr defaultRowHeight="14.25" x14ac:dyDescent="0.15"/>
  <cols>
    <col min="1" max="1" width="7.375" style="34" customWidth="1"/>
    <col min="2" max="2" width="8.125" customWidth="1"/>
  </cols>
  <sheetData>
    <row r="1" spans="1:1" ht="13.5" x14ac:dyDescent="0.15">
      <c r="A1" s="22" t="s">
        <v>70</v>
      </c>
    </row>
    <row r="29" spans="1:15" x14ac:dyDescent="0.15">
      <c r="F29" s="47">
        <v>3</v>
      </c>
      <c r="G29" t="s">
        <v>73</v>
      </c>
      <c r="I29">
        <v>4</v>
      </c>
      <c r="O29">
        <v>5</v>
      </c>
    </row>
    <row r="30" spans="1:15" x14ac:dyDescent="0.15">
      <c r="A30" s="34">
        <v>2</v>
      </c>
      <c r="I30" s="48" t="s">
        <v>72</v>
      </c>
      <c r="O30" s="49" t="s">
        <v>73</v>
      </c>
    </row>
    <row r="31" spans="1:15" x14ac:dyDescent="0.15">
      <c r="A31" s="48" t="s">
        <v>72</v>
      </c>
      <c r="I31" s="48" t="s">
        <v>72</v>
      </c>
    </row>
    <row r="32" spans="1:15" x14ac:dyDescent="0.15">
      <c r="A32" s="48" t="s">
        <v>72</v>
      </c>
      <c r="I32" s="48" t="s">
        <v>72</v>
      </c>
    </row>
    <row r="33" spans="1:14" x14ac:dyDescent="0.15">
      <c r="A33" s="48" t="s">
        <v>72</v>
      </c>
    </row>
    <row r="36" spans="1:14" x14ac:dyDescent="0.15">
      <c r="N36" s="48" t="s">
        <v>72</v>
      </c>
    </row>
    <row r="37" spans="1:14" x14ac:dyDescent="0.15">
      <c r="N37" s="48" t="s">
        <v>72</v>
      </c>
    </row>
    <row r="38" spans="1:14" x14ac:dyDescent="0.15">
      <c r="N38" s="48" t="s">
        <v>72</v>
      </c>
    </row>
    <row r="52" spans="1:1" x14ac:dyDescent="0.15">
      <c r="A52" s="34">
        <v>6</v>
      </c>
    </row>
    <row r="53" spans="1:1" x14ac:dyDescent="0.15">
      <c r="A53" s="48" t="s">
        <v>72</v>
      </c>
    </row>
    <row r="54" spans="1:1" x14ac:dyDescent="0.15">
      <c r="A54" s="48" t="s">
        <v>72</v>
      </c>
    </row>
    <row r="55" spans="1:1" x14ac:dyDescent="0.15">
      <c r="A55" s="48" t="s">
        <v>72</v>
      </c>
    </row>
    <row r="67" spans="7:10" x14ac:dyDescent="0.15">
      <c r="G67" s="50" t="s">
        <v>74</v>
      </c>
      <c r="H67" s="50" t="s">
        <v>75</v>
      </c>
      <c r="J67" s="47" t="s">
        <v>76</v>
      </c>
    </row>
    <row r="94" spans="1:1" x14ac:dyDescent="0.15">
      <c r="A94" s="34">
        <v>29</v>
      </c>
    </row>
    <row r="121" spans="11:11" x14ac:dyDescent="0.15">
      <c r="K121" s="52" t="s">
        <v>72</v>
      </c>
    </row>
    <row r="122" spans="11:11" x14ac:dyDescent="0.15">
      <c r="K122" s="52" t="s">
        <v>72</v>
      </c>
    </row>
    <row r="123" spans="11:11" x14ac:dyDescent="0.15">
      <c r="K123" s="52" t="s">
        <v>72</v>
      </c>
    </row>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3"/>
  <sheetViews>
    <sheetView tabSelected="1" zoomScale="145" zoomScaleNormal="145" zoomScaleSheetLayoutView="100" workbookViewId="0">
      <selection activeCell="A2" sqref="A2:J13"/>
    </sheetView>
  </sheetViews>
  <sheetFormatPr defaultRowHeight="13.5" x14ac:dyDescent="0.15"/>
  <sheetData>
    <row r="1" spans="1:10" x14ac:dyDescent="0.15">
      <c r="A1" t="s">
        <v>0</v>
      </c>
    </row>
    <row r="2" spans="1:10" x14ac:dyDescent="0.15">
      <c r="A2" s="93" t="s">
        <v>78</v>
      </c>
      <c r="B2" s="94"/>
      <c r="C2" s="94"/>
      <c r="D2" s="94"/>
      <c r="E2" s="94"/>
      <c r="F2" s="94"/>
      <c r="G2" s="94"/>
      <c r="H2" s="94"/>
      <c r="I2" s="94"/>
      <c r="J2" s="94"/>
    </row>
    <row r="3" spans="1:10" x14ac:dyDescent="0.15">
      <c r="A3" s="94"/>
      <c r="B3" s="94"/>
      <c r="C3" s="94"/>
      <c r="D3" s="94"/>
      <c r="E3" s="94"/>
      <c r="F3" s="94"/>
      <c r="G3" s="94"/>
      <c r="H3" s="94"/>
      <c r="I3" s="94"/>
      <c r="J3" s="94"/>
    </row>
    <row r="4" spans="1:10" x14ac:dyDescent="0.15">
      <c r="A4" s="94"/>
      <c r="B4" s="94"/>
      <c r="C4" s="94"/>
      <c r="D4" s="94"/>
      <c r="E4" s="94"/>
      <c r="F4" s="94"/>
      <c r="G4" s="94"/>
      <c r="H4" s="94"/>
      <c r="I4" s="94"/>
      <c r="J4" s="94"/>
    </row>
    <row r="5" spans="1:10" x14ac:dyDescent="0.15">
      <c r="A5" s="94"/>
      <c r="B5" s="94"/>
      <c r="C5" s="94"/>
      <c r="D5" s="94"/>
      <c r="E5" s="94"/>
      <c r="F5" s="94"/>
      <c r="G5" s="94"/>
      <c r="H5" s="94"/>
      <c r="I5" s="94"/>
      <c r="J5" s="94"/>
    </row>
    <row r="6" spans="1:10" x14ac:dyDescent="0.15">
      <c r="A6" s="94"/>
      <c r="B6" s="94"/>
      <c r="C6" s="94"/>
      <c r="D6" s="94"/>
      <c r="E6" s="94"/>
      <c r="F6" s="94"/>
      <c r="G6" s="94"/>
      <c r="H6" s="94"/>
      <c r="I6" s="94"/>
      <c r="J6" s="94"/>
    </row>
    <row r="7" spans="1:10" x14ac:dyDescent="0.15">
      <c r="A7" s="94"/>
      <c r="B7" s="94"/>
      <c r="C7" s="94"/>
      <c r="D7" s="94"/>
      <c r="E7" s="94"/>
      <c r="F7" s="94"/>
      <c r="G7" s="94"/>
      <c r="H7" s="94"/>
      <c r="I7" s="94"/>
      <c r="J7" s="94"/>
    </row>
    <row r="8" spans="1:10" x14ac:dyDescent="0.15">
      <c r="A8" s="94"/>
      <c r="B8" s="94"/>
      <c r="C8" s="94"/>
      <c r="D8" s="94"/>
      <c r="E8" s="94"/>
      <c r="F8" s="94"/>
      <c r="G8" s="94"/>
      <c r="H8" s="94"/>
      <c r="I8" s="94"/>
      <c r="J8" s="94"/>
    </row>
    <row r="9" spans="1:10" x14ac:dyDescent="0.15">
      <c r="A9" s="94"/>
      <c r="B9" s="94"/>
      <c r="C9" s="94"/>
      <c r="D9" s="94"/>
      <c r="E9" s="94"/>
      <c r="F9" s="94"/>
      <c r="G9" s="94"/>
      <c r="H9" s="94"/>
      <c r="I9" s="94"/>
      <c r="J9" s="94"/>
    </row>
    <row r="10" spans="1:10" x14ac:dyDescent="0.15">
      <c r="A10" s="94"/>
      <c r="B10" s="94"/>
      <c r="C10" s="94"/>
      <c r="D10" s="94"/>
      <c r="E10" s="94"/>
      <c r="F10" s="94"/>
      <c r="G10" s="94"/>
      <c r="H10" s="94"/>
      <c r="I10" s="94"/>
      <c r="J10" s="94"/>
    </row>
    <row r="11" spans="1:10" x14ac:dyDescent="0.15">
      <c r="A11" s="94"/>
      <c r="B11" s="94"/>
      <c r="C11" s="94"/>
      <c r="D11" s="94"/>
      <c r="E11" s="94"/>
      <c r="F11" s="94"/>
      <c r="G11" s="94"/>
      <c r="H11" s="94"/>
      <c r="I11" s="94"/>
      <c r="J11" s="94"/>
    </row>
    <row r="12" spans="1:10" x14ac:dyDescent="0.15">
      <c r="A12" s="94"/>
      <c r="B12" s="94"/>
      <c r="C12" s="94"/>
      <c r="D12" s="94"/>
      <c r="E12" s="94"/>
      <c r="F12" s="94"/>
      <c r="G12" s="94"/>
      <c r="H12" s="94"/>
      <c r="I12" s="94"/>
      <c r="J12" s="94"/>
    </row>
    <row r="13" spans="1:10" x14ac:dyDescent="0.15">
      <c r="A13" s="94"/>
      <c r="B13" s="94"/>
      <c r="C13" s="94"/>
      <c r="D13" s="94"/>
      <c r="E13" s="94"/>
      <c r="F13" s="94"/>
      <c r="G13" s="94"/>
      <c r="H13" s="94"/>
      <c r="I13" s="94"/>
      <c r="J13" s="94"/>
    </row>
    <row r="15" spans="1:10" x14ac:dyDescent="0.15">
      <c r="A15" t="s">
        <v>1</v>
      </c>
    </row>
    <row r="16" spans="1:10" x14ac:dyDescent="0.15">
      <c r="A16" s="95" t="s">
        <v>77</v>
      </c>
      <c r="B16" s="96"/>
      <c r="C16" s="96"/>
      <c r="D16" s="96"/>
      <c r="E16" s="96"/>
      <c r="F16" s="96"/>
      <c r="G16" s="96"/>
      <c r="H16" s="96"/>
      <c r="I16" s="96"/>
      <c r="J16" s="96"/>
    </row>
    <row r="17" spans="1:10" x14ac:dyDescent="0.15">
      <c r="A17" s="96"/>
      <c r="B17" s="96"/>
      <c r="C17" s="96"/>
      <c r="D17" s="96"/>
      <c r="E17" s="96"/>
      <c r="F17" s="96"/>
      <c r="G17" s="96"/>
      <c r="H17" s="96"/>
      <c r="I17" s="96"/>
      <c r="J17" s="96"/>
    </row>
    <row r="18" spans="1:10" x14ac:dyDescent="0.15">
      <c r="A18" s="96"/>
      <c r="B18" s="96"/>
      <c r="C18" s="96"/>
      <c r="D18" s="96"/>
      <c r="E18" s="96"/>
      <c r="F18" s="96"/>
      <c r="G18" s="96"/>
      <c r="H18" s="96"/>
      <c r="I18" s="96"/>
      <c r="J18" s="96"/>
    </row>
    <row r="19" spans="1:10" x14ac:dyDescent="0.15">
      <c r="A19" s="96"/>
      <c r="B19" s="96"/>
      <c r="C19" s="96"/>
      <c r="D19" s="96"/>
      <c r="E19" s="96"/>
      <c r="F19" s="96"/>
      <c r="G19" s="96"/>
      <c r="H19" s="96"/>
      <c r="I19" s="96"/>
      <c r="J19" s="96"/>
    </row>
    <row r="20" spans="1:10" x14ac:dyDescent="0.15">
      <c r="A20" s="96"/>
      <c r="B20" s="96"/>
      <c r="C20" s="96"/>
      <c r="D20" s="96"/>
      <c r="E20" s="96"/>
      <c r="F20" s="96"/>
      <c r="G20" s="96"/>
      <c r="H20" s="96"/>
      <c r="I20" s="96"/>
      <c r="J20" s="96"/>
    </row>
    <row r="21" spans="1:10" x14ac:dyDescent="0.15">
      <c r="A21" s="96"/>
      <c r="B21" s="96"/>
      <c r="C21" s="96"/>
      <c r="D21" s="96"/>
      <c r="E21" s="96"/>
      <c r="F21" s="96"/>
      <c r="G21" s="96"/>
      <c r="H21" s="96"/>
      <c r="I21" s="96"/>
      <c r="J21" s="96"/>
    </row>
    <row r="22" spans="1:10" x14ac:dyDescent="0.15">
      <c r="A22" s="96"/>
      <c r="B22" s="96"/>
      <c r="C22" s="96"/>
      <c r="D22" s="96"/>
      <c r="E22" s="96"/>
      <c r="F22" s="96"/>
      <c r="G22" s="96"/>
      <c r="H22" s="96"/>
      <c r="I22" s="96"/>
      <c r="J22" s="96"/>
    </row>
    <row r="23" spans="1:10" x14ac:dyDescent="0.15">
      <c r="A23" s="96"/>
      <c r="B23" s="96"/>
      <c r="C23" s="96"/>
      <c r="D23" s="96"/>
      <c r="E23" s="96"/>
      <c r="F23" s="96"/>
      <c r="G23" s="96"/>
      <c r="H23" s="96"/>
      <c r="I23" s="96"/>
      <c r="J23" s="96"/>
    </row>
    <row r="25" spans="1:10" x14ac:dyDescent="0.15">
      <c r="A25" t="s">
        <v>2</v>
      </c>
    </row>
    <row r="26" spans="1:10" x14ac:dyDescent="0.15">
      <c r="A26" s="95"/>
      <c r="B26" s="95"/>
      <c r="C26" s="95"/>
      <c r="D26" s="95"/>
      <c r="E26" s="95"/>
      <c r="F26" s="95"/>
      <c r="G26" s="95"/>
      <c r="H26" s="95"/>
      <c r="I26" s="95"/>
      <c r="J26" s="95"/>
    </row>
    <row r="27" spans="1:10" x14ac:dyDescent="0.15">
      <c r="A27" s="95"/>
      <c r="B27" s="95"/>
      <c r="C27" s="95"/>
      <c r="D27" s="95"/>
      <c r="E27" s="95"/>
      <c r="F27" s="95"/>
      <c r="G27" s="95"/>
      <c r="H27" s="95"/>
      <c r="I27" s="95"/>
      <c r="J27" s="95"/>
    </row>
    <row r="28" spans="1:10" x14ac:dyDescent="0.15">
      <c r="A28" s="95"/>
      <c r="B28" s="95"/>
      <c r="C28" s="95"/>
      <c r="D28" s="95"/>
      <c r="E28" s="95"/>
      <c r="F28" s="95"/>
      <c r="G28" s="95"/>
      <c r="H28" s="95"/>
      <c r="I28" s="95"/>
      <c r="J28" s="95"/>
    </row>
    <row r="29" spans="1:10" x14ac:dyDescent="0.15">
      <c r="A29" s="95"/>
      <c r="B29" s="95"/>
      <c r="C29" s="95"/>
      <c r="D29" s="95"/>
      <c r="E29" s="95"/>
      <c r="F29" s="95"/>
      <c r="G29" s="95"/>
      <c r="H29" s="95"/>
      <c r="I29" s="95"/>
      <c r="J29" s="95"/>
    </row>
    <row r="30" spans="1:10" x14ac:dyDescent="0.15">
      <c r="A30" s="95"/>
      <c r="B30" s="95"/>
      <c r="C30" s="95"/>
      <c r="D30" s="95"/>
      <c r="E30" s="95"/>
      <c r="F30" s="95"/>
      <c r="G30" s="95"/>
      <c r="H30" s="95"/>
      <c r="I30" s="95"/>
      <c r="J30" s="95"/>
    </row>
    <row r="31" spans="1:10" x14ac:dyDescent="0.15">
      <c r="A31" s="95"/>
      <c r="B31" s="95"/>
      <c r="C31" s="95"/>
      <c r="D31" s="95"/>
      <c r="E31" s="95"/>
      <c r="F31" s="95"/>
      <c r="G31" s="95"/>
      <c r="H31" s="95"/>
      <c r="I31" s="95"/>
      <c r="J31" s="95"/>
    </row>
    <row r="32" spans="1:10" x14ac:dyDescent="0.15">
      <c r="A32" s="95"/>
      <c r="B32" s="95"/>
      <c r="C32" s="95"/>
      <c r="D32" s="95"/>
      <c r="E32" s="95"/>
      <c r="F32" s="95"/>
      <c r="G32" s="95"/>
      <c r="H32" s="95"/>
      <c r="I32" s="95"/>
      <c r="J32" s="95"/>
    </row>
    <row r="33" spans="1:10" x14ac:dyDescent="0.15">
      <c r="A33" s="95"/>
      <c r="B33" s="95"/>
      <c r="C33" s="95"/>
      <c r="D33" s="95"/>
      <c r="E33" s="95"/>
      <c r="F33" s="95"/>
      <c r="G33" s="95"/>
      <c r="H33" s="95"/>
      <c r="I33" s="95"/>
      <c r="J33" s="95"/>
    </row>
  </sheetData>
  <mergeCells count="3">
    <mergeCell ref="A2:J13"/>
    <mergeCell ref="A16:J23"/>
    <mergeCell ref="A26:J33"/>
  </mergeCells>
  <phoneticPr fontId="2"/>
  <pageMargins left="0.75" right="0.75" top="1" bottom="1" header="0.51111111111111107" footer="0.51111111111111107"/>
  <pageSetup paperSize="9" firstPageNumber="42949631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zoomScaleSheetLayoutView="100" workbookViewId="0">
      <selection activeCell="C11" sqref="C11"/>
    </sheetView>
  </sheetViews>
  <sheetFormatPr defaultColWidth="8.875" defaultRowHeight="17.25" x14ac:dyDescent="0.15"/>
  <cols>
    <col min="1" max="1" width="3.125" style="26" customWidth="1"/>
    <col min="2" max="2" width="13.25" style="23" customWidth="1"/>
    <col min="3" max="3" width="15.75" style="25" customWidth="1"/>
    <col min="4" max="4" width="13" style="25" customWidth="1"/>
    <col min="5" max="5" width="15.875" style="31" customWidth="1"/>
    <col min="6" max="6" width="15.875" style="25" customWidth="1"/>
    <col min="7" max="7" width="15.875" style="31" customWidth="1"/>
    <col min="8" max="8" width="15.875" style="25" customWidth="1"/>
    <col min="9" max="9" width="15.875" style="31" customWidth="1"/>
    <col min="10" max="16384" width="8.875" style="26"/>
  </cols>
  <sheetData>
    <row r="2" spans="2:9" x14ac:dyDescent="0.15">
      <c r="B2" s="24" t="s">
        <v>39</v>
      </c>
      <c r="C2" s="26"/>
    </row>
    <row r="4" spans="2:9" x14ac:dyDescent="0.15">
      <c r="B4" s="29" t="s">
        <v>42</v>
      </c>
      <c r="C4" s="29" t="s">
        <v>40</v>
      </c>
      <c r="D4" s="29" t="s">
        <v>44</v>
      </c>
      <c r="E4" s="30" t="s">
        <v>41</v>
      </c>
      <c r="F4" s="29" t="s">
        <v>45</v>
      </c>
      <c r="G4" s="30" t="s">
        <v>41</v>
      </c>
      <c r="H4" s="29" t="s">
        <v>46</v>
      </c>
      <c r="I4" s="30" t="s">
        <v>41</v>
      </c>
    </row>
    <row r="5" spans="2:9" x14ac:dyDescent="0.15">
      <c r="B5" s="27" t="s">
        <v>43</v>
      </c>
      <c r="C5" s="28" t="s">
        <v>68</v>
      </c>
      <c r="D5" s="28">
        <v>73</v>
      </c>
      <c r="E5" s="32">
        <v>44090</v>
      </c>
      <c r="F5" s="28">
        <v>52</v>
      </c>
      <c r="G5" s="32">
        <v>44089</v>
      </c>
      <c r="H5" s="28">
        <v>100</v>
      </c>
      <c r="I5" s="32">
        <v>44087</v>
      </c>
    </row>
    <row r="6" spans="2:9" x14ac:dyDescent="0.15">
      <c r="B6" s="27" t="s">
        <v>43</v>
      </c>
      <c r="D6" s="28"/>
      <c r="E6" s="32"/>
      <c r="F6" s="28"/>
      <c r="G6" s="33"/>
      <c r="H6" s="28"/>
      <c r="I6" s="33"/>
    </row>
    <row r="7" spans="2:9" x14ac:dyDescent="0.15">
      <c r="B7" s="27" t="s">
        <v>43</v>
      </c>
      <c r="C7" s="28"/>
      <c r="D7" s="28"/>
      <c r="E7" s="33"/>
      <c r="F7" s="28"/>
      <c r="G7" s="33"/>
      <c r="H7" s="28"/>
      <c r="I7" s="33"/>
    </row>
    <row r="8" spans="2:9" x14ac:dyDescent="0.15">
      <c r="B8" s="27" t="s">
        <v>43</v>
      </c>
      <c r="C8" s="28"/>
      <c r="D8" s="28"/>
      <c r="E8" s="33"/>
      <c r="F8" s="28"/>
      <c r="G8" s="33"/>
      <c r="H8" s="28"/>
      <c r="I8" s="33"/>
    </row>
    <row r="9" spans="2:9" x14ac:dyDescent="0.15">
      <c r="B9" s="27" t="s">
        <v>43</v>
      </c>
      <c r="C9" s="28"/>
      <c r="D9" s="28"/>
      <c r="E9" s="33"/>
      <c r="F9" s="28"/>
      <c r="G9" s="33"/>
      <c r="H9" s="28"/>
      <c r="I9" s="33"/>
    </row>
    <row r="10" spans="2:9" x14ac:dyDescent="0.15">
      <c r="B10" s="27" t="s">
        <v>43</v>
      </c>
      <c r="C10" s="28"/>
      <c r="D10" s="28"/>
      <c r="E10" s="33"/>
      <c r="F10" s="28"/>
      <c r="G10" s="33"/>
      <c r="H10" s="28"/>
      <c r="I10" s="33"/>
    </row>
    <row r="11" spans="2:9" x14ac:dyDescent="0.15">
      <c r="B11" s="27" t="s">
        <v>43</v>
      </c>
      <c r="C11" s="28"/>
      <c r="D11" s="28"/>
      <c r="E11" s="33"/>
      <c r="F11" s="28"/>
      <c r="G11" s="33"/>
      <c r="H11" s="28"/>
      <c r="I11" s="33"/>
    </row>
    <row r="12" spans="2:9" x14ac:dyDescent="0.15">
      <c r="B12" s="27" t="s">
        <v>43</v>
      </c>
      <c r="C12" s="28" t="s">
        <v>47</v>
      </c>
      <c r="D12" s="28"/>
      <c r="E12" s="33"/>
      <c r="F12" s="28"/>
      <c r="G12" s="33"/>
      <c r="H12" s="28"/>
      <c r="I12" s="33"/>
    </row>
  </sheetData>
  <phoneticPr fontId="2"/>
  <pageMargins left="0.75" right="0.75" top="1" bottom="1" header="0.51111111111111107" footer="0.51111111111111107"/>
  <pageSetup paperSize="9" firstPageNumber="4294963191"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10F10-3853-42E8-BD1C-977621BEB93B}">
  <dimension ref="A1:J29"/>
  <sheetViews>
    <sheetView zoomScale="145" zoomScaleNormal="145" zoomScaleSheetLayoutView="100" workbookViewId="0">
      <selection activeCell="A12" sqref="A12:J19"/>
    </sheetView>
  </sheetViews>
  <sheetFormatPr defaultRowHeight="13.5" x14ac:dyDescent="0.15"/>
  <sheetData>
    <row r="1" spans="1:10" x14ac:dyDescent="0.15">
      <c r="A1" t="s">
        <v>0</v>
      </c>
    </row>
    <row r="2" spans="1:10" x14ac:dyDescent="0.15">
      <c r="A2" s="93" t="s">
        <v>48</v>
      </c>
      <c r="B2" s="94"/>
      <c r="C2" s="94"/>
      <c r="D2" s="94"/>
      <c r="E2" s="94"/>
      <c r="F2" s="94"/>
      <c r="G2" s="94"/>
      <c r="H2" s="94"/>
      <c r="I2" s="94"/>
      <c r="J2" s="94"/>
    </row>
    <row r="3" spans="1:10" x14ac:dyDescent="0.15">
      <c r="A3" s="94"/>
      <c r="B3" s="94"/>
      <c r="C3" s="94"/>
      <c r="D3" s="94"/>
      <c r="E3" s="94"/>
      <c r="F3" s="94"/>
      <c r="G3" s="94"/>
      <c r="H3" s="94"/>
      <c r="I3" s="94"/>
      <c r="J3" s="94"/>
    </row>
    <row r="4" spans="1:10" x14ac:dyDescent="0.15">
      <c r="A4" s="94"/>
      <c r="B4" s="94"/>
      <c r="C4" s="94"/>
      <c r="D4" s="94"/>
      <c r="E4" s="94"/>
      <c r="F4" s="94"/>
      <c r="G4" s="94"/>
      <c r="H4" s="94"/>
      <c r="I4" s="94"/>
      <c r="J4" s="94"/>
    </row>
    <row r="5" spans="1:10" x14ac:dyDescent="0.15">
      <c r="A5" s="94"/>
      <c r="B5" s="94"/>
      <c r="C5" s="94"/>
      <c r="D5" s="94"/>
      <c r="E5" s="94"/>
      <c r="F5" s="94"/>
      <c r="G5" s="94"/>
      <c r="H5" s="94"/>
      <c r="I5" s="94"/>
      <c r="J5" s="94"/>
    </row>
    <row r="6" spans="1:10" x14ac:dyDescent="0.15">
      <c r="A6" s="94"/>
      <c r="B6" s="94"/>
      <c r="C6" s="94"/>
      <c r="D6" s="94"/>
      <c r="E6" s="94"/>
      <c r="F6" s="94"/>
      <c r="G6" s="94"/>
      <c r="H6" s="94"/>
      <c r="I6" s="94"/>
      <c r="J6" s="94"/>
    </row>
    <row r="7" spans="1:10" x14ac:dyDescent="0.15">
      <c r="A7" s="94"/>
      <c r="B7" s="94"/>
      <c r="C7" s="94"/>
      <c r="D7" s="94"/>
      <c r="E7" s="94"/>
      <c r="F7" s="94"/>
      <c r="G7" s="94"/>
      <c r="H7" s="94"/>
      <c r="I7" s="94"/>
      <c r="J7" s="94"/>
    </row>
    <row r="8" spans="1:10" x14ac:dyDescent="0.15">
      <c r="A8" s="94"/>
      <c r="B8" s="94"/>
      <c r="C8" s="94"/>
      <c r="D8" s="94"/>
      <c r="E8" s="94"/>
      <c r="F8" s="94"/>
      <c r="G8" s="94"/>
      <c r="H8" s="94"/>
      <c r="I8" s="94"/>
      <c r="J8" s="94"/>
    </row>
    <row r="9" spans="1:10" x14ac:dyDescent="0.15">
      <c r="A9" s="94"/>
      <c r="B9" s="94"/>
      <c r="C9" s="94"/>
      <c r="D9" s="94"/>
      <c r="E9" s="94"/>
      <c r="F9" s="94"/>
      <c r="G9" s="94"/>
      <c r="H9" s="94"/>
      <c r="I9" s="94"/>
      <c r="J9" s="94"/>
    </row>
    <row r="11" spans="1:10" x14ac:dyDescent="0.15">
      <c r="A11" t="s">
        <v>1</v>
      </c>
    </row>
    <row r="12" spans="1:10" x14ac:dyDescent="0.15">
      <c r="A12" s="95" t="s">
        <v>50</v>
      </c>
      <c r="B12" s="96"/>
      <c r="C12" s="96"/>
      <c r="D12" s="96"/>
      <c r="E12" s="96"/>
      <c r="F12" s="96"/>
      <c r="G12" s="96"/>
      <c r="H12" s="96"/>
      <c r="I12" s="96"/>
      <c r="J12" s="96"/>
    </row>
    <row r="13" spans="1:10" x14ac:dyDescent="0.15">
      <c r="A13" s="96"/>
      <c r="B13" s="96"/>
      <c r="C13" s="96"/>
      <c r="D13" s="96"/>
      <c r="E13" s="96"/>
      <c r="F13" s="96"/>
      <c r="G13" s="96"/>
      <c r="H13" s="96"/>
      <c r="I13" s="96"/>
      <c r="J13" s="96"/>
    </row>
    <row r="14" spans="1:10" x14ac:dyDescent="0.15">
      <c r="A14" s="96"/>
      <c r="B14" s="96"/>
      <c r="C14" s="96"/>
      <c r="D14" s="96"/>
      <c r="E14" s="96"/>
      <c r="F14" s="96"/>
      <c r="G14" s="96"/>
      <c r="H14" s="96"/>
      <c r="I14" s="96"/>
      <c r="J14" s="96"/>
    </row>
    <row r="15" spans="1:10" x14ac:dyDescent="0.15">
      <c r="A15" s="96"/>
      <c r="B15" s="96"/>
      <c r="C15" s="96"/>
      <c r="D15" s="96"/>
      <c r="E15" s="96"/>
      <c r="F15" s="96"/>
      <c r="G15" s="96"/>
      <c r="H15" s="96"/>
      <c r="I15" s="96"/>
      <c r="J15" s="96"/>
    </row>
    <row r="16" spans="1:10" x14ac:dyDescent="0.15">
      <c r="A16" s="96"/>
      <c r="B16" s="96"/>
      <c r="C16" s="96"/>
      <c r="D16" s="96"/>
      <c r="E16" s="96"/>
      <c r="F16" s="96"/>
      <c r="G16" s="96"/>
      <c r="H16" s="96"/>
      <c r="I16" s="96"/>
      <c r="J16" s="96"/>
    </row>
    <row r="17" spans="1:10" x14ac:dyDescent="0.15">
      <c r="A17" s="96"/>
      <c r="B17" s="96"/>
      <c r="C17" s="96"/>
      <c r="D17" s="96"/>
      <c r="E17" s="96"/>
      <c r="F17" s="96"/>
      <c r="G17" s="96"/>
      <c r="H17" s="96"/>
      <c r="I17" s="96"/>
      <c r="J17" s="96"/>
    </row>
    <row r="18" spans="1:10" x14ac:dyDescent="0.15">
      <c r="A18" s="96"/>
      <c r="B18" s="96"/>
      <c r="C18" s="96"/>
      <c r="D18" s="96"/>
      <c r="E18" s="96"/>
      <c r="F18" s="96"/>
      <c r="G18" s="96"/>
      <c r="H18" s="96"/>
      <c r="I18" s="96"/>
      <c r="J18" s="96"/>
    </row>
    <row r="19" spans="1:10" x14ac:dyDescent="0.15">
      <c r="A19" s="96"/>
      <c r="B19" s="96"/>
      <c r="C19" s="96"/>
      <c r="D19" s="96"/>
      <c r="E19" s="96"/>
      <c r="F19" s="96"/>
      <c r="G19" s="96"/>
      <c r="H19" s="96"/>
      <c r="I19" s="96"/>
      <c r="J19" s="96"/>
    </row>
    <row r="21" spans="1:10" x14ac:dyDescent="0.15">
      <c r="A21" t="s">
        <v>2</v>
      </c>
    </row>
    <row r="22" spans="1:10" x14ac:dyDescent="0.15">
      <c r="A22" s="95" t="s">
        <v>49</v>
      </c>
      <c r="B22" s="95"/>
      <c r="C22" s="95"/>
      <c r="D22" s="95"/>
      <c r="E22" s="95"/>
      <c r="F22" s="95"/>
      <c r="G22" s="95"/>
      <c r="H22" s="95"/>
      <c r="I22" s="95"/>
      <c r="J22" s="95"/>
    </row>
    <row r="23" spans="1:10" x14ac:dyDescent="0.15">
      <c r="A23" s="95"/>
      <c r="B23" s="95"/>
      <c r="C23" s="95"/>
      <c r="D23" s="95"/>
      <c r="E23" s="95"/>
      <c r="F23" s="95"/>
      <c r="G23" s="95"/>
      <c r="H23" s="95"/>
      <c r="I23" s="95"/>
      <c r="J23" s="95"/>
    </row>
    <row r="24" spans="1:10" x14ac:dyDescent="0.15">
      <c r="A24" s="95"/>
      <c r="B24" s="95"/>
      <c r="C24" s="95"/>
      <c r="D24" s="95"/>
      <c r="E24" s="95"/>
      <c r="F24" s="95"/>
      <c r="G24" s="95"/>
      <c r="H24" s="95"/>
      <c r="I24" s="95"/>
      <c r="J24" s="95"/>
    </row>
    <row r="25" spans="1:10" x14ac:dyDescent="0.15">
      <c r="A25" s="95"/>
      <c r="B25" s="95"/>
      <c r="C25" s="95"/>
      <c r="D25" s="95"/>
      <c r="E25" s="95"/>
      <c r="F25" s="95"/>
      <c r="G25" s="95"/>
      <c r="H25" s="95"/>
      <c r="I25" s="95"/>
      <c r="J25" s="95"/>
    </row>
    <row r="26" spans="1:10" x14ac:dyDescent="0.15">
      <c r="A26" s="95"/>
      <c r="B26" s="95"/>
      <c r="C26" s="95"/>
      <c r="D26" s="95"/>
      <c r="E26" s="95"/>
      <c r="F26" s="95"/>
      <c r="G26" s="95"/>
      <c r="H26" s="95"/>
      <c r="I26" s="95"/>
      <c r="J26" s="95"/>
    </row>
    <row r="27" spans="1:10" x14ac:dyDescent="0.15">
      <c r="A27" s="95"/>
      <c r="B27" s="95"/>
      <c r="C27" s="95"/>
      <c r="D27" s="95"/>
      <c r="E27" s="95"/>
      <c r="F27" s="95"/>
      <c r="G27" s="95"/>
      <c r="H27" s="95"/>
      <c r="I27" s="95"/>
      <c r="J27" s="95"/>
    </row>
    <row r="28" spans="1:10" x14ac:dyDescent="0.15">
      <c r="A28" s="95"/>
      <c r="B28" s="95"/>
      <c r="C28" s="95"/>
      <c r="D28" s="95"/>
      <c r="E28" s="95"/>
      <c r="F28" s="95"/>
      <c r="G28" s="95"/>
      <c r="H28" s="95"/>
      <c r="I28" s="95"/>
      <c r="J28" s="95"/>
    </row>
    <row r="29" spans="1:10" x14ac:dyDescent="0.15">
      <c r="A29" s="95"/>
      <c r="B29" s="95"/>
      <c r="C29" s="95"/>
      <c r="D29" s="95"/>
      <c r="E29" s="95"/>
      <c r="F29" s="95"/>
      <c r="G29" s="95"/>
      <c r="H29" s="95"/>
      <c r="I29" s="95"/>
      <c r="J29" s="95"/>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5" x14ac:dyDescent="0.15"/>
  <cols>
    <col min="1" max="1" width="2.875" customWidth="1"/>
    <col min="2" max="18" width="6.625" customWidth="1"/>
    <col min="22" max="22" width="10.875" style="22" bestFit="1" customWidth="1"/>
  </cols>
  <sheetData>
    <row r="2" spans="2:21" x14ac:dyDescent="0.15">
      <c r="B2" s="53" t="s">
        <v>5</v>
      </c>
      <c r="C2" s="53"/>
      <c r="D2" s="57"/>
      <c r="E2" s="57"/>
      <c r="F2" s="53" t="s">
        <v>6</v>
      </c>
      <c r="G2" s="53"/>
      <c r="H2" s="57" t="s">
        <v>36</v>
      </c>
      <c r="I2" s="57"/>
      <c r="J2" s="53" t="s">
        <v>7</v>
      </c>
      <c r="K2" s="53"/>
      <c r="L2" s="56">
        <f>C9</f>
        <v>1000000</v>
      </c>
      <c r="M2" s="57"/>
      <c r="N2" s="53" t="s">
        <v>8</v>
      </c>
      <c r="O2" s="53"/>
      <c r="P2" s="56" t="e">
        <f>C108+R108</f>
        <v>#VALUE!</v>
      </c>
      <c r="Q2" s="57"/>
      <c r="R2" s="1"/>
      <c r="S2" s="1"/>
      <c r="T2" s="1"/>
    </row>
    <row r="3" spans="2:21" ht="57" customHeight="1" x14ac:dyDescent="0.15">
      <c r="B3" s="53" t="s">
        <v>9</v>
      </c>
      <c r="C3" s="53"/>
      <c r="D3" s="58" t="s">
        <v>38</v>
      </c>
      <c r="E3" s="58"/>
      <c r="F3" s="58"/>
      <c r="G3" s="58"/>
      <c r="H3" s="58"/>
      <c r="I3" s="58"/>
      <c r="J3" s="53" t="s">
        <v>10</v>
      </c>
      <c r="K3" s="53"/>
      <c r="L3" s="58" t="s">
        <v>35</v>
      </c>
      <c r="M3" s="59"/>
      <c r="N3" s="59"/>
      <c r="O3" s="59"/>
      <c r="P3" s="59"/>
      <c r="Q3" s="59"/>
      <c r="R3" s="1"/>
      <c r="S3" s="1"/>
    </row>
    <row r="4" spans="2:21" x14ac:dyDescent="0.15">
      <c r="B4" s="53" t="s">
        <v>11</v>
      </c>
      <c r="C4" s="53"/>
      <c r="D4" s="60">
        <f>SUM($R$9:$S$993)</f>
        <v>153684.21052631587</v>
      </c>
      <c r="E4" s="60"/>
      <c r="F4" s="53" t="s">
        <v>12</v>
      </c>
      <c r="G4" s="53"/>
      <c r="H4" s="61">
        <f>SUM($T$9:$U$108)</f>
        <v>292.00000000000017</v>
      </c>
      <c r="I4" s="57"/>
      <c r="J4" s="62" t="s">
        <v>13</v>
      </c>
      <c r="K4" s="62"/>
      <c r="L4" s="56">
        <f>MAX($C$9:$D$990)-C9</f>
        <v>153684.21052631596</v>
      </c>
      <c r="M4" s="56"/>
      <c r="N4" s="62" t="s">
        <v>14</v>
      </c>
      <c r="O4" s="62"/>
      <c r="P4" s="60">
        <f>MIN($C$9:$D$990)-C9</f>
        <v>0</v>
      </c>
      <c r="Q4" s="60"/>
      <c r="R4" s="1"/>
      <c r="S4" s="1"/>
      <c r="T4" s="1"/>
    </row>
    <row r="5" spans="2:21" x14ac:dyDescent="0.15">
      <c r="B5" s="21" t="s">
        <v>15</v>
      </c>
      <c r="C5" s="2">
        <f>COUNTIF($R$9:$R$990,"&gt;0")</f>
        <v>1</v>
      </c>
      <c r="D5" s="20" t="s">
        <v>16</v>
      </c>
      <c r="E5" s="15">
        <f>COUNTIF($R$9:$R$990,"&lt;0")</f>
        <v>0</v>
      </c>
      <c r="F5" s="20" t="s">
        <v>17</v>
      </c>
      <c r="G5" s="2">
        <f>COUNTIF($R$9:$R$990,"=0")</f>
        <v>0</v>
      </c>
      <c r="H5" s="20" t="s">
        <v>18</v>
      </c>
      <c r="I5" s="3">
        <f>C5/SUM(C5,E5,G5)</f>
        <v>1</v>
      </c>
      <c r="J5" s="64" t="s">
        <v>19</v>
      </c>
      <c r="K5" s="53"/>
      <c r="L5" s="65"/>
      <c r="M5" s="66"/>
      <c r="N5" s="17" t="s">
        <v>20</v>
      </c>
      <c r="O5" s="9"/>
      <c r="P5" s="65"/>
      <c r="Q5" s="66"/>
      <c r="R5" s="1"/>
      <c r="S5" s="1"/>
      <c r="T5" s="1"/>
    </row>
    <row r="6" spans="2:21" x14ac:dyDescent="0.15">
      <c r="B6" s="11"/>
      <c r="C6" s="13"/>
      <c r="D6" s="14"/>
      <c r="E6" s="10"/>
      <c r="F6" s="11"/>
      <c r="G6" s="10"/>
      <c r="H6" s="11"/>
      <c r="I6" s="16"/>
      <c r="J6" s="11"/>
      <c r="K6" s="11"/>
      <c r="L6" s="10"/>
      <c r="M6" s="10"/>
      <c r="N6" s="12"/>
      <c r="O6" s="12"/>
      <c r="P6" s="10"/>
      <c r="Q6" s="7"/>
      <c r="R6" s="1"/>
      <c r="S6" s="1"/>
      <c r="T6" s="1"/>
    </row>
    <row r="7" spans="2:21" x14ac:dyDescent="0.15">
      <c r="B7" s="67" t="s">
        <v>21</v>
      </c>
      <c r="C7" s="69" t="s">
        <v>22</v>
      </c>
      <c r="D7" s="70"/>
      <c r="E7" s="73" t="s">
        <v>23</v>
      </c>
      <c r="F7" s="74"/>
      <c r="G7" s="74"/>
      <c r="H7" s="74"/>
      <c r="I7" s="75"/>
      <c r="J7" s="76" t="s">
        <v>24</v>
      </c>
      <c r="K7" s="77"/>
      <c r="L7" s="78"/>
      <c r="M7" s="79" t="s">
        <v>25</v>
      </c>
      <c r="N7" s="80" t="s">
        <v>26</v>
      </c>
      <c r="O7" s="81"/>
      <c r="P7" s="81"/>
      <c r="Q7" s="82"/>
      <c r="R7" s="83" t="s">
        <v>27</v>
      </c>
      <c r="S7" s="83"/>
      <c r="T7" s="83"/>
      <c r="U7" s="83"/>
    </row>
    <row r="8" spans="2:21" x14ac:dyDescent="0.15">
      <c r="B8" s="68"/>
      <c r="C8" s="71"/>
      <c r="D8" s="72"/>
      <c r="E8" s="18" t="s">
        <v>28</v>
      </c>
      <c r="F8" s="18" t="s">
        <v>29</v>
      </c>
      <c r="G8" s="18" t="s">
        <v>30</v>
      </c>
      <c r="H8" s="84" t="s">
        <v>31</v>
      </c>
      <c r="I8" s="75"/>
      <c r="J8" s="4" t="s">
        <v>32</v>
      </c>
      <c r="K8" s="85" t="s">
        <v>33</v>
      </c>
      <c r="L8" s="78"/>
      <c r="M8" s="79"/>
      <c r="N8" s="5" t="s">
        <v>28</v>
      </c>
      <c r="O8" s="5" t="s">
        <v>29</v>
      </c>
      <c r="P8" s="86" t="s">
        <v>31</v>
      </c>
      <c r="Q8" s="82"/>
      <c r="R8" s="83" t="s">
        <v>34</v>
      </c>
      <c r="S8" s="83"/>
      <c r="T8" s="83" t="s">
        <v>32</v>
      </c>
      <c r="U8" s="83"/>
    </row>
    <row r="9" spans="2:21" x14ac:dyDescent="0.15">
      <c r="B9" s="19">
        <v>1</v>
      </c>
      <c r="C9" s="87">
        <v>1000000</v>
      </c>
      <c r="D9" s="87"/>
      <c r="E9" s="19">
        <v>2001</v>
      </c>
      <c r="F9" s="8">
        <v>42111</v>
      </c>
      <c r="G9" s="19" t="s">
        <v>4</v>
      </c>
      <c r="H9" s="88">
        <v>105.33</v>
      </c>
      <c r="I9" s="88"/>
      <c r="J9" s="19">
        <v>57</v>
      </c>
      <c r="K9" s="87">
        <f t="shared" ref="K9:K72" si="0">IF(F9="","",C9*0.03)</f>
        <v>30000</v>
      </c>
      <c r="L9" s="87"/>
      <c r="M9" s="6">
        <f>IF(J9="","",(K9/J9)/1000)</f>
        <v>0.52631578947368418</v>
      </c>
      <c r="N9" s="19">
        <v>2001</v>
      </c>
      <c r="O9" s="8">
        <v>42111</v>
      </c>
      <c r="P9" s="88">
        <v>108.25</v>
      </c>
      <c r="Q9" s="88"/>
      <c r="R9" s="89">
        <f>IF(O9="","",(IF(G9="売",H9-P9,P9-H9))*M9*100000)</f>
        <v>153684.21052631587</v>
      </c>
      <c r="S9" s="89"/>
      <c r="T9" s="90">
        <f>IF(O9="","",IF(R9&lt;0,J9*(-1),IF(G9="買",(P9-H9)*100,(H9-P9)*100)))</f>
        <v>292.00000000000017</v>
      </c>
      <c r="U9" s="90"/>
    </row>
    <row r="10" spans="2:21" x14ac:dyDescent="0.15">
      <c r="B10" s="19">
        <v>2</v>
      </c>
      <c r="C10" s="87">
        <f t="shared" ref="C10:C73" si="1">IF(R9="","",C9+R9)</f>
        <v>1153684.210526316</v>
      </c>
      <c r="D10" s="87"/>
      <c r="E10" s="19"/>
      <c r="F10" s="8"/>
      <c r="G10" s="19" t="s">
        <v>4</v>
      </c>
      <c r="H10" s="88"/>
      <c r="I10" s="88"/>
      <c r="J10" s="19"/>
      <c r="K10" s="87" t="str">
        <f t="shared" si="0"/>
        <v/>
      </c>
      <c r="L10" s="87"/>
      <c r="M10" s="6" t="str">
        <f t="shared" ref="M10:M73" si="2">IF(J10="","",(K10/J10)/1000)</f>
        <v/>
      </c>
      <c r="N10" s="19"/>
      <c r="O10" s="8"/>
      <c r="P10" s="88"/>
      <c r="Q10" s="88"/>
      <c r="R10" s="89" t="str">
        <f t="shared" ref="R10:R73" si="3">IF(O10="","",(IF(G10="売",H10-P10,P10-H10))*M10*100000)</f>
        <v/>
      </c>
      <c r="S10" s="89"/>
      <c r="T10" s="90" t="str">
        <f t="shared" ref="T10:T73" si="4">IF(O10="","",IF(R10&lt;0,J10*(-1),IF(G10="買",(P10-H10)*100,(H10-P10)*100)))</f>
        <v/>
      </c>
      <c r="U10" s="90"/>
    </row>
    <row r="11" spans="2:21" x14ac:dyDescent="0.15">
      <c r="B11" s="19">
        <v>3</v>
      </c>
      <c r="C11" s="87" t="str">
        <f t="shared" si="1"/>
        <v/>
      </c>
      <c r="D11" s="87"/>
      <c r="E11" s="19"/>
      <c r="F11" s="8"/>
      <c r="G11" s="19" t="s">
        <v>4</v>
      </c>
      <c r="H11" s="88"/>
      <c r="I11" s="88"/>
      <c r="J11" s="19"/>
      <c r="K11" s="87" t="str">
        <f t="shared" si="0"/>
        <v/>
      </c>
      <c r="L11" s="87"/>
      <c r="M11" s="6" t="str">
        <f t="shared" si="2"/>
        <v/>
      </c>
      <c r="N11" s="19"/>
      <c r="O11" s="8"/>
      <c r="P11" s="88"/>
      <c r="Q11" s="88"/>
      <c r="R11" s="89" t="str">
        <f t="shared" si="3"/>
        <v/>
      </c>
      <c r="S11" s="89"/>
      <c r="T11" s="90" t="str">
        <f t="shared" si="4"/>
        <v/>
      </c>
      <c r="U11" s="90"/>
    </row>
    <row r="12" spans="2:21" x14ac:dyDescent="0.15">
      <c r="B12" s="19">
        <v>4</v>
      </c>
      <c r="C12" s="87" t="str">
        <f t="shared" si="1"/>
        <v/>
      </c>
      <c r="D12" s="87"/>
      <c r="E12" s="19"/>
      <c r="F12" s="8"/>
      <c r="G12" s="19" t="s">
        <v>3</v>
      </c>
      <c r="H12" s="88"/>
      <c r="I12" s="88"/>
      <c r="J12" s="19"/>
      <c r="K12" s="87" t="str">
        <f t="shared" si="0"/>
        <v/>
      </c>
      <c r="L12" s="87"/>
      <c r="M12" s="6" t="str">
        <f t="shared" si="2"/>
        <v/>
      </c>
      <c r="N12" s="19"/>
      <c r="O12" s="8"/>
      <c r="P12" s="88"/>
      <c r="Q12" s="88"/>
      <c r="R12" s="89" t="str">
        <f t="shared" si="3"/>
        <v/>
      </c>
      <c r="S12" s="89"/>
      <c r="T12" s="90" t="str">
        <f t="shared" si="4"/>
        <v/>
      </c>
      <c r="U12" s="90"/>
    </row>
    <row r="13" spans="2:21" x14ac:dyDescent="0.15">
      <c r="B13" s="19">
        <v>5</v>
      </c>
      <c r="C13" s="87" t="str">
        <f t="shared" si="1"/>
        <v/>
      </c>
      <c r="D13" s="87"/>
      <c r="E13" s="19"/>
      <c r="F13" s="8"/>
      <c r="G13" s="19" t="s">
        <v>3</v>
      </c>
      <c r="H13" s="88"/>
      <c r="I13" s="88"/>
      <c r="J13" s="19"/>
      <c r="K13" s="87" t="str">
        <f t="shared" si="0"/>
        <v/>
      </c>
      <c r="L13" s="87"/>
      <c r="M13" s="6" t="str">
        <f t="shared" si="2"/>
        <v/>
      </c>
      <c r="N13" s="19"/>
      <c r="O13" s="8"/>
      <c r="P13" s="88"/>
      <c r="Q13" s="88"/>
      <c r="R13" s="89" t="str">
        <f t="shared" si="3"/>
        <v/>
      </c>
      <c r="S13" s="89"/>
      <c r="T13" s="90" t="str">
        <f t="shared" si="4"/>
        <v/>
      </c>
      <c r="U13" s="90"/>
    </row>
    <row r="14" spans="2:21" x14ac:dyDescent="0.15">
      <c r="B14" s="19">
        <v>6</v>
      </c>
      <c r="C14" s="87" t="str">
        <f t="shared" si="1"/>
        <v/>
      </c>
      <c r="D14" s="87"/>
      <c r="E14" s="19"/>
      <c r="F14" s="8"/>
      <c r="G14" s="19" t="s">
        <v>4</v>
      </c>
      <c r="H14" s="88"/>
      <c r="I14" s="88"/>
      <c r="J14" s="19"/>
      <c r="K14" s="87" t="str">
        <f t="shared" si="0"/>
        <v/>
      </c>
      <c r="L14" s="87"/>
      <c r="M14" s="6" t="str">
        <f t="shared" si="2"/>
        <v/>
      </c>
      <c r="N14" s="19"/>
      <c r="O14" s="8"/>
      <c r="P14" s="88"/>
      <c r="Q14" s="88"/>
      <c r="R14" s="89" t="str">
        <f t="shared" si="3"/>
        <v/>
      </c>
      <c r="S14" s="89"/>
      <c r="T14" s="90" t="str">
        <f t="shared" si="4"/>
        <v/>
      </c>
      <c r="U14" s="90"/>
    </row>
    <row r="15" spans="2:21" x14ac:dyDescent="0.15">
      <c r="B15" s="19">
        <v>7</v>
      </c>
      <c r="C15" s="87" t="str">
        <f t="shared" si="1"/>
        <v/>
      </c>
      <c r="D15" s="87"/>
      <c r="E15" s="19"/>
      <c r="F15" s="8"/>
      <c r="G15" s="19" t="s">
        <v>4</v>
      </c>
      <c r="H15" s="88"/>
      <c r="I15" s="88"/>
      <c r="J15" s="19"/>
      <c r="K15" s="87" t="str">
        <f t="shared" si="0"/>
        <v/>
      </c>
      <c r="L15" s="87"/>
      <c r="M15" s="6" t="str">
        <f t="shared" si="2"/>
        <v/>
      </c>
      <c r="N15" s="19"/>
      <c r="O15" s="8"/>
      <c r="P15" s="88"/>
      <c r="Q15" s="88"/>
      <c r="R15" s="89" t="str">
        <f t="shared" si="3"/>
        <v/>
      </c>
      <c r="S15" s="89"/>
      <c r="T15" s="90" t="str">
        <f t="shared" si="4"/>
        <v/>
      </c>
      <c r="U15" s="90"/>
    </row>
    <row r="16" spans="2:21" x14ac:dyDescent="0.15">
      <c r="B16" s="19">
        <v>8</v>
      </c>
      <c r="C16" s="87" t="str">
        <f t="shared" si="1"/>
        <v/>
      </c>
      <c r="D16" s="87"/>
      <c r="E16" s="19"/>
      <c r="F16" s="8"/>
      <c r="G16" s="19" t="s">
        <v>4</v>
      </c>
      <c r="H16" s="88"/>
      <c r="I16" s="88"/>
      <c r="J16" s="19"/>
      <c r="K16" s="87" t="str">
        <f t="shared" si="0"/>
        <v/>
      </c>
      <c r="L16" s="87"/>
      <c r="M16" s="6" t="str">
        <f t="shared" si="2"/>
        <v/>
      </c>
      <c r="N16" s="19"/>
      <c r="O16" s="8"/>
      <c r="P16" s="88"/>
      <c r="Q16" s="88"/>
      <c r="R16" s="89" t="str">
        <f t="shared" si="3"/>
        <v/>
      </c>
      <c r="S16" s="89"/>
      <c r="T16" s="90" t="str">
        <f t="shared" si="4"/>
        <v/>
      </c>
      <c r="U16" s="90"/>
    </row>
    <row r="17" spans="2:21" x14ac:dyDescent="0.15">
      <c r="B17" s="19">
        <v>9</v>
      </c>
      <c r="C17" s="87" t="str">
        <f t="shared" si="1"/>
        <v/>
      </c>
      <c r="D17" s="87"/>
      <c r="E17" s="19"/>
      <c r="F17" s="8"/>
      <c r="G17" s="19" t="s">
        <v>4</v>
      </c>
      <c r="H17" s="88"/>
      <c r="I17" s="88"/>
      <c r="J17" s="19"/>
      <c r="K17" s="87" t="str">
        <f t="shared" si="0"/>
        <v/>
      </c>
      <c r="L17" s="87"/>
      <c r="M17" s="6" t="str">
        <f t="shared" si="2"/>
        <v/>
      </c>
      <c r="N17" s="19"/>
      <c r="O17" s="8"/>
      <c r="P17" s="88"/>
      <c r="Q17" s="88"/>
      <c r="R17" s="89" t="str">
        <f t="shared" si="3"/>
        <v/>
      </c>
      <c r="S17" s="89"/>
      <c r="T17" s="90" t="str">
        <f t="shared" si="4"/>
        <v/>
      </c>
      <c r="U17" s="90"/>
    </row>
    <row r="18" spans="2:21" x14ac:dyDescent="0.15">
      <c r="B18" s="19">
        <v>10</v>
      </c>
      <c r="C18" s="87" t="str">
        <f t="shared" si="1"/>
        <v/>
      </c>
      <c r="D18" s="87"/>
      <c r="E18" s="19"/>
      <c r="F18" s="8"/>
      <c r="G18" s="19" t="s">
        <v>4</v>
      </c>
      <c r="H18" s="88"/>
      <c r="I18" s="88"/>
      <c r="J18" s="19"/>
      <c r="K18" s="87" t="str">
        <f t="shared" si="0"/>
        <v/>
      </c>
      <c r="L18" s="87"/>
      <c r="M18" s="6" t="str">
        <f t="shared" si="2"/>
        <v/>
      </c>
      <c r="N18" s="19"/>
      <c r="O18" s="8"/>
      <c r="P18" s="88"/>
      <c r="Q18" s="88"/>
      <c r="R18" s="89" t="str">
        <f t="shared" si="3"/>
        <v/>
      </c>
      <c r="S18" s="89"/>
      <c r="T18" s="90" t="str">
        <f t="shared" si="4"/>
        <v/>
      </c>
      <c r="U18" s="90"/>
    </row>
    <row r="19" spans="2:21" x14ac:dyDescent="0.15">
      <c r="B19" s="19">
        <v>11</v>
      </c>
      <c r="C19" s="87" t="str">
        <f t="shared" si="1"/>
        <v/>
      </c>
      <c r="D19" s="87"/>
      <c r="E19" s="19"/>
      <c r="F19" s="8"/>
      <c r="G19" s="19" t="s">
        <v>4</v>
      </c>
      <c r="H19" s="88"/>
      <c r="I19" s="88"/>
      <c r="J19" s="19"/>
      <c r="K19" s="87" t="str">
        <f t="shared" si="0"/>
        <v/>
      </c>
      <c r="L19" s="87"/>
      <c r="M19" s="6" t="str">
        <f t="shared" si="2"/>
        <v/>
      </c>
      <c r="N19" s="19"/>
      <c r="O19" s="8"/>
      <c r="P19" s="88"/>
      <c r="Q19" s="88"/>
      <c r="R19" s="89" t="str">
        <f t="shared" si="3"/>
        <v/>
      </c>
      <c r="S19" s="89"/>
      <c r="T19" s="90" t="str">
        <f t="shared" si="4"/>
        <v/>
      </c>
      <c r="U19" s="90"/>
    </row>
    <row r="20" spans="2:21" x14ac:dyDescent="0.15">
      <c r="B20" s="19">
        <v>12</v>
      </c>
      <c r="C20" s="87" t="str">
        <f t="shared" si="1"/>
        <v/>
      </c>
      <c r="D20" s="87"/>
      <c r="E20" s="19"/>
      <c r="F20" s="8"/>
      <c r="G20" s="19" t="s">
        <v>4</v>
      </c>
      <c r="H20" s="88"/>
      <c r="I20" s="88"/>
      <c r="J20" s="19"/>
      <c r="K20" s="87" t="str">
        <f t="shared" si="0"/>
        <v/>
      </c>
      <c r="L20" s="87"/>
      <c r="M20" s="6" t="str">
        <f t="shared" si="2"/>
        <v/>
      </c>
      <c r="N20" s="19"/>
      <c r="O20" s="8"/>
      <c r="P20" s="88"/>
      <c r="Q20" s="88"/>
      <c r="R20" s="89" t="str">
        <f t="shared" si="3"/>
        <v/>
      </c>
      <c r="S20" s="89"/>
      <c r="T20" s="90" t="str">
        <f t="shared" si="4"/>
        <v/>
      </c>
      <c r="U20" s="90"/>
    </row>
    <row r="21" spans="2:21" x14ac:dyDescent="0.15">
      <c r="B21" s="19">
        <v>13</v>
      </c>
      <c r="C21" s="87" t="str">
        <f t="shared" si="1"/>
        <v/>
      </c>
      <c r="D21" s="87"/>
      <c r="E21" s="19"/>
      <c r="F21" s="8"/>
      <c r="G21" s="19" t="s">
        <v>4</v>
      </c>
      <c r="H21" s="88"/>
      <c r="I21" s="88"/>
      <c r="J21" s="19"/>
      <c r="K21" s="87" t="str">
        <f t="shared" si="0"/>
        <v/>
      </c>
      <c r="L21" s="87"/>
      <c r="M21" s="6" t="str">
        <f t="shared" si="2"/>
        <v/>
      </c>
      <c r="N21" s="19"/>
      <c r="O21" s="8"/>
      <c r="P21" s="88"/>
      <c r="Q21" s="88"/>
      <c r="R21" s="89" t="str">
        <f t="shared" si="3"/>
        <v/>
      </c>
      <c r="S21" s="89"/>
      <c r="T21" s="90" t="str">
        <f t="shared" si="4"/>
        <v/>
      </c>
      <c r="U21" s="90"/>
    </row>
    <row r="22" spans="2:21" x14ac:dyDescent="0.15">
      <c r="B22" s="19">
        <v>14</v>
      </c>
      <c r="C22" s="87" t="str">
        <f t="shared" si="1"/>
        <v/>
      </c>
      <c r="D22" s="87"/>
      <c r="E22" s="19"/>
      <c r="F22" s="8"/>
      <c r="G22" s="19" t="s">
        <v>3</v>
      </c>
      <c r="H22" s="88"/>
      <c r="I22" s="88"/>
      <c r="J22" s="19"/>
      <c r="K22" s="87" t="str">
        <f t="shared" si="0"/>
        <v/>
      </c>
      <c r="L22" s="87"/>
      <c r="M22" s="6" t="str">
        <f t="shared" si="2"/>
        <v/>
      </c>
      <c r="N22" s="19"/>
      <c r="O22" s="8"/>
      <c r="P22" s="88"/>
      <c r="Q22" s="88"/>
      <c r="R22" s="89" t="str">
        <f t="shared" si="3"/>
        <v/>
      </c>
      <c r="S22" s="89"/>
      <c r="T22" s="90" t="str">
        <f t="shared" si="4"/>
        <v/>
      </c>
      <c r="U22" s="90"/>
    </row>
    <row r="23" spans="2:21" x14ac:dyDescent="0.15">
      <c r="B23" s="19">
        <v>15</v>
      </c>
      <c r="C23" s="87" t="str">
        <f t="shared" si="1"/>
        <v/>
      </c>
      <c r="D23" s="87"/>
      <c r="E23" s="19"/>
      <c r="F23" s="8"/>
      <c r="G23" s="19" t="s">
        <v>4</v>
      </c>
      <c r="H23" s="88"/>
      <c r="I23" s="88"/>
      <c r="J23" s="19"/>
      <c r="K23" s="87" t="str">
        <f t="shared" si="0"/>
        <v/>
      </c>
      <c r="L23" s="87"/>
      <c r="M23" s="6" t="str">
        <f t="shared" si="2"/>
        <v/>
      </c>
      <c r="N23" s="19"/>
      <c r="O23" s="8"/>
      <c r="P23" s="88"/>
      <c r="Q23" s="88"/>
      <c r="R23" s="89" t="str">
        <f t="shared" si="3"/>
        <v/>
      </c>
      <c r="S23" s="89"/>
      <c r="T23" s="90" t="str">
        <f t="shared" si="4"/>
        <v/>
      </c>
      <c r="U23" s="90"/>
    </row>
    <row r="24" spans="2:21" x14ac:dyDescent="0.15">
      <c r="B24" s="19">
        <v>16</v>
      </c>
      <c r="C24" s="87" t="str">
        <f t="shared" si="1"/>
        <v/>
      </c>
      <c r="D24" s="87"/>
      <c r="E24" s="19"/>
      <c r="F24" s="8"/>
      <c r="G24" s="19" t="s">
        <v>4</v>
      </c>
      <c r="H24" s="88"/>
      <c r="I24" s="88"/>
      <c r="J24" s="19"/>
      <c r="K24" s="87" t="str">
        <f t="shared" si="0"/>
        <v/>
      </c>
      <c r="L24" s="87"/>
      <c r="M24" s="6" t="str">
        <f t="shared" si="2"/>
        <v/>
      </c>
      <c r="N24" s="19"/>
      <c r="O24" s="8"/>
      <c r="P24" s="88"/>
      <c r="Q24" s="88"/>
      <c r="R24" s="89" t="str">
        <f t="shared" si="3"/>
        <v/>
      </c>
      <c r="S24" s="89"/>
      <c r="T24" s="90" t="str">
        <f t="shared" si="4"/>
        <v/>
      </c>
      <c r="U24" s="90"/>
    </row>
    <row r="25" spans="2:21" x14ac:dyDescent="0.15">
      <c r="B25" s="19">
        <v>17</v>
      </c>
      <c r="C25" s="87" t="str">
        <f t="shared" si="1"/>
        <v/>
      </c>
      <c r="D25" s="87"/>
      <c r="E25" s="19"/>
      <c r="F25" s="8"/>
      <c r="G25" s="19" t="s">
        <v>4</v>
      </c>
      <c r="H25" s="88"/>
      <c r="I25" s="88"/>
      <c r="J25" s="19"/>
      <c r="K25" s="87" t="str">
        <f t="shared" si="0"/>
        <v/>
      </c>
      <c r="L25" s="87"/>
      <c r="M25" s="6" t="str">
        <f t="shared" si="2"/>
        <v/>
      </c>
      <c r="N25" s="19"/>
      <c r="O25" s="8"/>
      <c r="P25" s="88"/>
      <c r="Q25" s="88"/>
      <c r="R25" s="89" t="str">
        <f t="shared" si="3"/>
        <v/>
      </c>
      <c r="S25" s="89"/>
      <c r="T25" s="90" t="str">
        <f t="shared" si="4"/>
        <v/>
      </c>
      <c r="U25" s="90"/>
    </row>
    <row r="26" spans="2:21" x14ac:dyDescent="0.15">
      <c r="B26" s="19">
        <v>18</v>
      </c>
      <c r="C26" s="87" t="str">
        <f t="shared" si="1"/>
        <v/>
      </c>
      <c r="D26" s="87"/>
      <c r="E26" s="19"/>
      <c r="F26" s="8"/>
      <c r="G26" s="19" t="s">
        <v>4</v>
      </c>
      <c r="H26" s="88"/>
      <c r="I26" s="88"/>
      <c r="J26" s="19"/>
      <c r="K26" s="87" t="str">
        <f t="shared" si="0"/>
        <v/>
      </c>
      <c r="L26" s="87"/>
      <c r="M26" s="6" t="str">
        <f t="shared" si="2"/>
        <v/>
      </c>
      <c r="N26" s="19"/>
      <c r="O26" s="8"/>
      <c r="P26" s="88"/>
      <c r="Q26" s="88"/>
      <c r="R26" s="89" t="str">
        <f t="shared" si="3"/>
        <v/>
      </c>
      <c r="S26" s="89"/>
      <c r="T26" s="90" t="str">
        <f t="shared" si="4"/>
        <v/>
      </c>
      <c r="U26" s="90"/>
    </row>
    <row r="27" spans="2:21" x14ac:dyDescent="0.15">
      <c r="B27" s="19">
        <v>19</v>
      </c>
      <c r="C27" s="87" t="str">
        <f t="shared" si="1"/>
        <v/>
      </c>
      <c r="D27" s="87"/>
      <c r="E27" s="19"/>
      <c r="F27" s="8"/>
      <c r="G27" s="19" t="s">
        <v>3</v>
      </c>
      <c r="H27" s="88"/>
      <c r="I27" s="88"/>
      <c r="J27" s="19"/>
      <c r="K27" s="87" t="str">
        <f t="shared" si="0"/>
        <v/>
      </c>
      <c r="L27" s="87"/>
      <c r="M27" s="6" t="str">
        <f t="shared" si="2"/>
        <v/>
      </c>
      <c r="N27" s="19"/>
      <c r="O27" s="8"/>
      <c r="P27" s="88"/>
      <c r="Q27" s="88"/>
      <c r="R27" s="89" t="str">
        <f t="shared" si="3"/>
        <v/>
      </c>
      <c r="S27" s="89"/>
      <c r="T27" s="90" t="str">
        <f t="shared" si="4"/>
        <v/>
      </c>
      <c r="U27" s="90"/>
    </row>
    <row r="28" spans="2:21" x14ac:dyDescent="0.15">
      <c r="B28" s="19">
        <v>20</v>
      </c>
      <c r="C28" s="87" t="str">
        <f t="shared" si="1"/>
        <v/>
      </c>
      <c r="D28" s="87"/>
      <c r="E28" s="19"/>
      <c r="F28" s="8"/>
      <c r="G28" s="19" t="s">
        <v>4</v>
      </c>
      <c r="H28" s="88"/>
      <c r="I28" s="88"/>
      <c r="J28" s="19"/>
      <c r="K28" s="87" t="str">
        <f t="shared" si="0"/>
        <v/>
      </c>
      <c r="L28" s="87"/>
      <c r="M28" s="6" t="str">
        <f t="shared" si="2"/>
        <v/>
      </c>
      <c r="N28" s="19"/>
      <c r="O28" s="8"/>
      <c r="P28" s="88"/>
      <c r="Q28" s="88"/>
      <c r="R28" s="89" t="str">
        <f t="shared" si="3"/>
        <v/>
      </c>
      <c r="S28" s="89"/>
      <c r="T28" s="90" t="str">
        <f t="shared" si="4"/>
        <v/>
      </c>
      <c r="U28" s="90"/>
    </row>
    <row r="29" spans="2:21" x14ac:dyDescent="0.15">
      <c r="B29" s="19">
        <v>21</v>
      </c>
      <c r="C29" s="87" t="str">
        <f t="shared" si="1"/>
        <v/>
      </c>
      <c r="D29" s="87"/>
      <c r="E29" s="19"/>
      <c r="F29" s="8"/>
      <c r="G29" s="19" t="s">
        <v>3</v>
      </c>
      <c r="H29" s="88"/>
      <c r="I29" s="88"/>
      <c r="J29" s="19"/>
      <c r="K29" s="87" t="str">
        <f t="shared" si="0"/>
        <v/>
      </c>
      <c r="L29" s="87"/>
      <c r="M29" s="6" t="str">
        <f t="shared" si="2"/>
        <v/>
      </c>
      <c r="N29" s="19"/>
      <c r="O29" s="8"/>
      <c r="P29" s="88"/>
      <c r="Q29" s="88"/>
      <c r="R29" s="89" t="str">
        <f t="shared" si="3"/>
        <v/>
      </c>
      <c r="S29" s="89"/>
      <c r="T29" s="90" t="str">
        <f t="shared" si="4"/>
        <v/>
      </c>
      <c r="U29" s="90"/>
    </row>
    <row r="30" spans="2:21" x14ac:dyDescent="0.15">
      <c r="B30" s="19">
        <v>22</v>
      </c>
      <c r="C30" s="87" t="str">
        <f t="shared" si="1"/>
        <v/>
      </c>
      <c r="D30" s="87"/>
      <c r="E30" s="19"/>
      <c r="F30" s="8"/>
      <c r="G30" s="19" t="s">
        <v>3</v>
      </c>
      <c r="H30" s="88"/>
      <c r="I30" s="88"/>
      <c r="J30" s="19"/>
      <c r="K30" s="87" t="str">
        <f t="shared" si="0"/>
        <v/>
      </c>
      <c r="L30" s="87"/>
      <c r="M30" s="6" t="str">
        <f t="shared" si="2"/>
        <v/>
      </c>
      <c r="N30" s="19"/>
      <c r="O30" s="8"/>
      <c r="P30" s="88"/>
      <c r="Q30" s="88"/>
      <c r="R30" s="89" t="str">
        <f t="shared" si="3"/>
        <v/>
      </c>
      <c r="S30" s="89"/>
      <c r="T30" s="90" t="str">
        <f t="shared" si="4"/>
        <v/>
      </c>
      <c r="U30" s="90"/>
    </row>
    <row r="31" spans="2:21" x14ac:dyDescent="0.15">
      <c r="B31" s="19">
        <v>23</v>
      </c>
      <c r="C31" s="87" t="str">
        <f t="shared" si="1"/>
        <v/>
      </c>
      <c r="D31" s="87"/>
      <c r="E31" s="19"/>
      <c r="F31" s="8"/>
      <c r="G31" s="19" t="s">
        <v>3</v>
      </c>
      <c r="H31" s="88"/>
      <c r="I31" s="88"/>
      <c r="J31" s="19"/>
      <c r="K31" s="87" t="str">
        <f t="shared" si="0"/>
        <v/>
      </c>
      <c r="L31" s="87"/>
      <c r="M31" s="6" t="str">
        <f t="shared" si="2"/>
        <v/>
      </c>
      <c r="N31" s="19"/>
      <c r="O31" s="8"/>
      <c r="P31" s="88"/>
      <c r="Q31" s="88"/>
      <c r="R31" s="89" t="str">
        <f t="shared" si="3"/>
        <v/>
      </c>
      <c r="S31" s="89"/>
      <c r="T31" s="90" t="str">
        <f t="shared" si="4"/>
        <v/>
      </c>
      <c r="U31" s="90"/>
    </row>
    <row r="32" spans="2:21" x14ac:dyDescent="0.15">
      <c r="B32" s="19">
        <v>24</v>
      </c>
      <c r="C32" s="87" t="str">
        <f t="shared" si="1"/>
        <v/>
      </c>
      <c r="D32" s="87"/>
      <c r="E32" s="19"/>
      <c r="F32" s="8"/>
      <c r="G32" s="19" t="s">
        <v>3</v>
      </c>
      <c r="H32" s="88"/>
      <c r="I32" s="88"/>
      <c r="J32" s="19"/>
      <c r="K32" s="87" t="str">
        <f t="shared" si="0"/>
        <v/>
      </c>
      <c r="L32" s="87"/>
      <c r="M32" s="6" t="str">
        <f t="shared" si="2"/>
        <v/>
      </c>
      <c r="N32" s="19"/>
      <c r="O32" s="8"/>
      <c r="P32" s="88"/>
      <c r="Q32" s="88"/>
      <c r="R32" s="89" t="str">
        <f t="shared" si="3"/>
        <v/>
      </c>
      <c r="S32" s="89"/>
      <c r="T32" s="90" t="str">
        <f t="shared" si="4"/>
        <v/>
      </c>
      <c r="U32" s="90"/>
    </row>
    <row r="33" spans="2:21" x14ac:dyDescent="0.15">
      <c r="B33" s="19">
        <v>25</v>
      </c>
      <c r="C33" s="87" t="str">
        <f t="shared" si="1"/>
        <v/>
      </c>
      <c r="D33" s="87"/>
      <c r="E33" s="19"/>
      <c r="F33" s="8"/>
      <c r="G33" s="19" t="s">
        <v>4</v>
      </c>
      <c r="H33" s="88"/>
      <c r="I33" s="88"/>
      <c r="J33" s="19"/>
      <c r="K33" s="87" t="str">
        <f t="shared" si="0"/>
        <v/>
      </c>
      <c r="L33" s="87"/>
      <c r="M33" s="6" t="str">
        <f t="shared" si="2"/>
        <v/>
      </c>
      <c r="N33" s="19"/>
      <c r="O33" s="8"/>
      <c r="P33" s="88"/>
      <c r="Q33" s="88"/>
      <c r="R33" s="89" t="str">
        <f t="shared" si="3"/>
        <v/>
      </c>
      <c r="S33" s="89"/>
      <c r="T33" s="90" t="str">
        <f t="shared" si="4"/>
        <v/>
      </c>
      <c r="U33" s="90"/>
    </row>
    <row r="34" spans="2:21" x14ac:dyDescent="0.15">
      <c r="B34" s="19">
        <v>26</v>
      </c>
      <c r="C34" s="87" t="str">
        <f t="shared" si="1"/>
        <v/>
      </c>
      <c r="D34" s="87"/>
      <c r="E34" s="19"/>
      <c r="F34" s="8"/>
      <c r="G34" s="19" t="s">
        <v>3</v>
      </c>
      <c r="H34" s="88"/>
      <c r="I34" s="88"/>
      <c r="J34" s="19"/>
      <c r="K34" s="87" t="str">
        <f t="shared" si="0"/>
        <v/>
      </c>
      <c r="L34" s="87"/>
      <c r="M34" s="6" t="str">
        <f t="shared" si="2"/>
        <v/>
      </c>
      <c r="N34" s="19"/>
      <c r="O34" s="8"/>
      <c r="P34" s="88"/>
      <c r="Q34" s="88"/>
      <c r="R34" s="89" t="str">
        <f t="shared" si="3"/>
        <v/>
      </c>
      <c r="S34" s="89"/>
      <c r="T34" s="90" t="str">
        <f t="shared" si="4"/>
        <v/>
      </c>
      <c r="U34" s="90"/>
    </row>
    <row r="35" spans="2:21" x14ac:dyDescent="0.15">
      <c r="B35" s="19">
        <v>27</v>
      </c>
      <c r="C35" s="87" t="str">
        <f t="shared" si="1"/>
        <v/>
      </c>
      <c r="D35" s="87"/>
      <c r="E35" s="19"/>
      <c r="F35" s="8"/>
      <c r="G35" s="19" t="s">
        <v>3</v>
      </c>
      <c r="H35" s="88"/>
      <c r="I35" s="88"/>
      <c r="J35" s="19"/>
      <c r="K35" s="87" t="str">
        <f t="shared" si="0"/>
        <v/>
      </c>
      <c r="L35" s="87"/>
      <c r="M35" s="6" t="str">
        <f t="shared" si="2"/>
        <v/>
      </c>
      <c r="N35" s="19"/>
      <c r="O35" s="8"/>
      <c r="P35" s="88"/>
      <c r="Q35" s="88"/>
      <c r="R35" s="89" t="str">
        <f t="shared" si="3"/>
        <v/>
      </c>
      <c r="S35" s="89"/>
      <c r="T35" s="90" t="str">
        <f t="shared" si="4"/>
        <v/>
      </c>
      <c r="U35" s="90"/>
    </row>
    <row r="36" spans="2:21" x14ac:dyDescent="0.15">
      <c r="B36" s="19">
        <v>28</v>
      </c>
      <c r="C36" s="87" t="str">
        <f t="shared" si="1"/>
        <v/>
      </c>
      <c r="D36" s="87"/>
      <c r="E36" s="19"/>
      <c r="F36" s="8"/>
      <c r="G36" s="19" t="s">
        <v>3</v>
      </c>
      <c r="H36" s="88"/>
      <c r="I36" s="88"/>
      <c r="J36" s="19"/>
      <c r="K36" s="87" t="str">
        <f t="shared" si="0"/>
        <v/>
      </c>
      <c r="L36" s="87"/>
      <c r="M36" s="6" t="str">
        <f t="shared" si="2"/>
        <v/>
      </c>
      <c r="N36" s="19"/>
      <c r="O36" s="8"/>
      <c r="P36" s="88"/>
      <c r="Q36" s="88"/>
      <c r="R36" s="89" t="str">
        <f t="shared" si="3"/>
        <v/>
      </c>
      <c r="S36" s="89"/>
      <c r="T36" s="90" t="str">
        <f t="shared" si="4"/>
        <v/>
      </c>
      <c r="U36" s="90"/>
    </row>
    <row r="37" spans="2:21" x14ac:dyDescent="0.15">
      <c r="B37" s="19">
        <v>29</v>
      </c>
      <c r="C37" s="87" t="str">
        <f t="shared" si="1"/>
        <v/>
      </c>
      <c r="D37" s="87"/>
      <c r="E37" s="19"/>
      <c r="F37" s="8"/>
      <c r="G37" s="19" t="s">
        <v>3</v>
      </c>
      <c r="H37" s="88"/>
      <c r="I37" s="88"/>
      <c r="J37" s="19"/>
      <c r="K37" s="87" t="str">
        <f t="shared" si="0"/>
        <v/>
      </c>
      <c r="L37" s="87"/>
      <c r="M37" s="6" t="str">
        <f t="shared" si="2"/>
        <v/>
      </c>
      <c r="N37" s="19"/>
      <c r="O37" s="8"/>
      <c r="P37" s="88"/>
      <c r="Q37" s="88"/>
      <c r="R37" s="89" t="str">
        <f t="shared" si="3"/>
        <v/>
      </c>
      <c r="S37" s="89"/>
      <c r="T37" s="90" t="str">
        <f t="shared" si="4"/>
        <v/>
      </c>
      <c r="U37" s="90"/>
    </row>
    <row r="38" spans="2:21" x14ac:dyDescent="0.15">
      <c r="B38" s="19">
        <v>30</v>
      </c>
      <c r="C38" s="87" t="str">
        <f t="shared" si="1"/>
        <v/>
      </c>
      <c r="D38" s="87"/>
      <c r="E38" s="19"/>
      <c r="F38" s="8"/>
      <c r="G38" s="19" t="s">
        <v>4</v>
      </c>
      <c r="H38" s="88"/>
      <c r="I38" s="88"/>
      <c r="J38" s="19"/>
      <c r="K38" s="87" t="str">
        <f t="shared" si="0"/>
        <v/>
      </c>
      <c r="L38" s="87"/>
      <c r="M38" s="6" t="str">
        <f t="shared" si="2"/>
        <v/>
      </c>
      <c r="N38" s="19"/>
      <c r="O38" s="8"/>
      <c r="P38" s="88"/>
      <c r="Q38" s="88"/>
      <c r="R38" s="89" t="str">
        <f t="shared" si="3"/>
        <v/>
      </c>
      <c r="S38" s="89"/>
      <c r="T38" s="90" t="str">
        <f t="shared" si="4"/>
        <v/>
      </c>
      <c r="U38" s="90"/>
    </row>
    <row r="39" spans="2:21" x14ac:dyDescent="0.15">
      <c r="B39" s="19">
        <v>31</v>
      </c>
      <c r="C39" s="87" t="str">
        <f t="shared" si="1"/>
        <v/>
      </c>
      <c r="D39" s="87"/>
      <c r="E39" s="19"/>
      <c r="F39" s="8"/>
      <c r="G39" s="19" t="s">
        <v>4</v>
      </c>
      <c r="H39" s="88"/>
      <c r="I39" s="88"/>
      <c r="J39" s="19"/>
      <c r="K39" s="87" t="str">
        <f t="shared" si="0"/>
        <v/>
      </c>
      <c r="L39" s="87"/>
      <c r="M39" s="6" t="str">
        <f t="shared" si="2"/>
        <v/>
      </c>
      <c r="N39" s="19"/>
      <c r="O39" s="8"/>
      <c r="P39" s="88"/>
      <c r="Q39" s="88"/>
      <c r="R39" s="89" t="str">
        <f t="shared" si="3"/>
        <v/>
      </c>
      <c r="S39" s="89"/>
      <c r="T39" s="90" t="str">
        <f t="shared" si="4"/>
        <v/>
      </c>
      <c r="U39" s="90"/>
    </row>
    <row r="40" spans="2:21" x14ac:dyDescent="0.15">
      <c r="B40" s="19">
        <v>32</v>
      </c>
      <c r="C40" s="87" t="str">
        <f t="shared" si="1"/>
        <v/>
      </c>
      <c r="D40" s="87"/>
      <c r="E40" s="19"/>
      <c r="F40" s="8"/>
      <c r="G40" s="19" t="s">
        <v>4</v>
      </c>
      <c r="H40" s="88"/>
      <c r="I40" s="88"/>
      <c r="J40" s="19"/>
      <c r="K40" s="87" t="str">
        <f t="shared" si="0"/>
        <v/>
      </c>
      <c r="L40" s="87"/>
      <c r="M40" s="6" t="str">
        <f t="shared" si="2"/>
        <v/>
      </c>
      <c r="N40" s="19"/>
      <c r="O40" s="8"/>
      <c r="P40" s="88"/>
      <c r="Q40" s="88"/>
      <c r="R40" s="89" t="str">
        <f t="shared" si="3"/>
        <v/>
      </c>
      <c r="S40" s="89"/>
      <c r="T40" s="90" t="str">
        <f t="shared" si="4"/>
        <v/>
      </c>
      <c r="U40" s="90"/>
    </row>
    <row r="41" spans="2:21" x14ac:dyDescent="0.15">
      <c r="B41" s="19">
        <v>33</v>
      </c>
      <c r="C41" s="87" t="str">
        <f t="shared" si="1"/>
        <v/>
      </c>
      <c r="D41" s="87"/>
      <c r="E41" s="19"/>
      <c r="F41" s="8"/>
      <c r="G41" s="19" t="s">
        <v>3</v>
      </c>
      <c r="H41" s="88"/>
      <c r="I41" s="88"/>
      <c r="J41" s="19"/>
      <c r="K41" s="87" t="str">
        <f t="shared" si="0"/>
        <v/>
      </c>
      <c r="L41" s="87"/>
      <c r="M41" s="6" t="str">
        <f t="shared" si="2"/>
        <v/>
      </c>
      <c r="N41" s="19"/>
      <c r="O41" s="8"/>
      <c r="P41" s="88"/>
      <c r="Q41" s="88"/>
      <c r="R41" s="89" t="str">
        <f t="shared" si="3"/>
        <v/>
      </c>
      <c r="S41" s="89"/>
      <c r="T41" s="90" t="str">
        <f t="shared" si="4"/>
        <v/>
      </c>
      <c r="U41" s="90"/>
    </row>
    <row r="42" spans="2:21" x14ac:dyDescent="0.15">
      <c r="B42" s="19">
        <v>34</v>
      </c>
      <c r="C42" s="87" t="str">
        <f t="shared" si="1"/>
        <v/>
      </c>
      <c r="D42" s="87"/>
      <c r="E42" s="19"/>
      <c r="F42" s="8"/>
      <c r="G42" s="19" t="s">
        <v>4</v>
      </c>
      <c r="H42" s="88"/>
      <c r="I42" s="88"/>
      <c r="J42" s="19"/>
      <c r="K42" s="87" t="str">
        <f t="shared" si="0"/>
        <v/>
      </c>
      <c r="L42" s="87"/>
      <c r="M42" s="6" t="str">
        <f t="shared" si="2"/>
        <v/>
      </c>
      <c r="N42" s="19"/>
      <c r="O42" s="8"/>
      <c r="P42" s="88"/>
      <c r="Q42" s="88"/>
      <c r="R42" s="89" t="str">
        <f t="shared" si="3"/>
        <v/>
      </c>
      <c r="S42" s="89"/>
      <c r="T42" s="90" t="str">
        <f t="shared" si="4"/>
        <v/>
      </c>
      <c r="U42" s="90"/>
    </row>
    <row r="43" spans="2:21" x14ac:dyDescent="0.15">
      <c r="B43" s="19">
        <v>35</v>
      </c>
      <c r="C43" s="87" t="str">
        <f t="shared" si="1"/>
        <v/>
      </c>
      <c r="D43" s="87"/>
      <c r="E43" s="19"/>
      <c r="F43" s="8"/>
      <c r="G43" s="19" t="s">
        <v>3</v>
      </c>
      <c r="H43" s="88"/>
      <c r="I43" s="88"/>
      <c r="J43" s="19"/>
      <c r="K43" s="87" t="str">
        <f t="shared" si="0"/>
        <v/>
      </c>
      <c r="L43" s="87"/>
      <c r="M43" s="6" t="str">
        <f t="shared" si="2"/>
        <v/>
      </c>
      <c r="N43" s="19"/>
      <c r="O43" s="8"/>
      <c r="P43" s="88"/>
      <c r="Q43" s="88"/>
      <c r="R43" s="89" t="str">
        <f t="shared" si="3"/>
        <v/>
      </c>
      <c r="S43" s="89"/>
      <c r="T43" s="90" t="str">
        <f t="shared" si="4"/>
        <v/>
      </c>
      <c r="U43" s="90"/>
    </row>
    <row r="44" spans="2:21" x14ac:dyDescent="0.15">
      <c r="B44" s="19">
        <v>36</v>
      </c>
      <c r="C44" s="87" t="str">
        <f t="shared" si="1"/>
        <v/>
      </c>
      <c r="D44" s="87"/>
      <c r="E44" s="19"/>
      <c r="F44" s="8"/>
      <c r="G44" s="19" t="s">
        <v>4</v>
      </c>
      <c r="H44" s="88"/>
      <c r="I44" s="88"/>
      <c r="J44" s="19"/>
      <c r="K44" s="87" t="str">
        <f t="shared" si="0"/>
        <v/>
      </c>
      <c r="L44" s="87"/>
      <c r="M44" s="6" t="str">
        <f t="shared" si="2"/>
        <v/>
      </c>
      <c r="N44" s="19"/>
      <c r="O44" s="8"/>
      <c r="P44" s="88"/>
      <c r="Q44" s="88"/>
      <c r="R44" s="89" t="str">
        <f t="shared" si="3"/>
        <v/>
      </c>
      <c r="S44" s="89"/>
      <c r="T44" s="90" t="str">
        <f t="shared" si="4"/>
        <v/>
      </c>
      <c r="U44" s="90"/>
    </row>
    <row r="45" spans="2:21" x14ac:dyDescent="0.15">
      <c r="B45" s="19">
        <v>37</v>
      </c>
      <c r="C45" s="87" t="str">
        <f t="shared" si="1"/>
        <v/>
      </c>
      <c r="D45" s="87"/>
      <c r="E45" s="19"/>
      <c r="F45" s="8"/>
      <c r="G45" s="19" t="s">
        <v>3</v>
      </c>
      <c r="H45" s="88"/>
      <c r="I45" s="88"/>
      <c r="J45" s="19"/>
      <c r="K45" s="87" t="str">
        <f t="shared" si="0"/>
        <v/>
      </c>
      <c r="L45" s="87"/>
      <c r="M45" s="6" t="str">
        <f t="shared" si="2"/>
        <v/>
      </c>
      <c r="N45" s="19"/>
      <c r="O45" s="8"/>
      <c r="P45" s="88"/>
      <c r="Q45" s="88"/>
      <c r="R45" s="89" t="str">
        <f t="shared" si="3"/>
        <v/>
      </c>
      <c r="S45" s="89"/>
      <c r="T45" s="90" t="str">
        <f t="shared" si="4"/>
        <v/>
      </c>
      <c r="U45" s="90"/>
    </row>
    <row r="46" spans="2:21" x14ac:dyDescent="0.15">
      <c r="B46" s="19">
        <v>38</v>
      </c>
      <c r="C46" s="87" t="str">
        <f t="shared" si="1"/>
        <v/>
      </c>
      <c r="D46" s="87"/>
      <c r="E46" s="19"/>
      <c r="F46" s="8"/>
      <c r="G46" s="19" t="s">
        <v>4</v>
      </c>
      <c r="H46" s="88"/>
      <c r="I46" s="88"/>
      <c r="J46" s="19"/>
      <c r="K46" s="87" t="str">
        <f t="shared" si="0"/>
        <v/>
      </c>
      <c r="L46" s="87"/>
      <c r="M46" s="6" t="str">
        <f t="shared" si="2"/>
        <v/>
      </c>
      <c r="N46" s="19"/>
      <c r="O46" s="8"/>
      <c r="P46" s="88"/>
      <c r="Q46" s="88"/>
      <c r="R46" s="89" t="str">
        <f t="shared" si="3"/>
        <v/>
      </c>
      <c r="S46" s="89"/>
      <c r="T46" s="90" t="str">
        <f t="shared" si="4"/>
        <v/>
      </c>
      <c r="U46" s="90"/>
    </row>
    <row r="47" spans="2:21" x14ac:dyDescent="0.15">
      <c r="B47" s="19">
        <v>39</v>
      </c>
      <c r="C47" s="87" t="str">
        <f t="shared" si="1"/>
        <v/>
      </c>
      <c r="D47" s="87"/>
      <c r="E47" s="19"/>
      <c r="F47" s="8"/>
      <c r="G47" s="19" t="s">
        <v>4</v>
      </c>
      <c r="H47" s="88"/>
      <c r="I47" s="88"/>
      <c r="J47" s="19"/>
      <c r="K47" s="87" t="str">
        <f t="shared" si="0"/>
        <v/>
      </c>
      <c r="L47" s="87"/>
      <c r="M47" s="6" t="str">
        <f t="shared" si="2"/>
        <v/>
      </c>
      <c r="N47" s="19"/>
      <c r="O47" s="8"/>
      <c r="P47" s="88"/>
      <c r="Q47" s="88"/>
      <c r="R47" s="89" t="str">
        <f t="shared" si="3"/>
        <v/>
      </c>
      <c r="S47" s="89"/>
      <c r="T47" s="90" t="str">
        <f t="shared" si="4"/>
        <v/>
      </c>
      <c r="U47" s="90"/>
    </row>
    <row r="48" spans="2:21" x14ac:dyDescent="0.15">
      <c r="B48" s="19">
        <v>40</v>
      </c>
      <c r="C48" s="87" t="str">
        <f t="shared" si="1"/>
        <v/>
      </c>
      <c r="D48" s="87"/>
      <c r="E48" s="19"/>
      <c r="F48" s="8"/>
      <c r="G48" s="19" t="s">
        <v>37</v>
      </c>
      <c r="H48" s="88"/>
      <c r="I48" s="88"/>
      <c r="J48" s="19"/>
      <c r="K48" s="87" t="str">
        <f t="shared" si="0"/>
        <v/>
      </c>
      <c r="L48" s="87"/>
      <c r="M48" s="6" t="str">
        <f t="shared" si="2"/>
        <v/>
      </c>
      <c r="N48" s="19"/>
      <c r="O48" s="8"/>
      <c r="P48" s="88"/>
      <c r="Q48" s="88"/>
      <c r="R48" s="89" t="str">
        <f t="shared" si="3"/>
        <v/>
      </c>
      <c r="S48" s="89"/>
      <c r="T48" s="90" t="str">
        <f t="shared" si="4"/>
        <v/>
      </c>
      <c r="U48" s="90"/>
    </row>
    <row r="49" spans="2:21" x14ac:dyDescent="0.15">
      <c r="B49" s="19">
        <v>41</v>
      </c>
      <c r="C49" s="87" t="str">
        <f t="shared" si="1"/>
        <v/>
      </c>
      <c r="D49" s="87"/>
      <c r="E49" s="19"/>
      <c r="F49" s="8"/>
      <c r="G49" s="19" t="s">
        <v>4</v>
      </c>
      <c r="H49" s="88"/>
      <c r="I49" s="88"/>
      <c r="J49" s="19"/>
      <c r="K49" s="87" t="str">
        <f t="shared" si="0"/>
        <v/>
      </c>
      <c r="L49" s="87"/>
      <c r="M49" s="6" t="str">
        <f t="shared" si="2"/>
        <v/>
      </c>
      <c r="N49" s="19"/>
      <c r="O49" s="8"/>
      <c r="P49" s="88"/>
      <c r="Q49" s="88"/>
      <c r="R49" s="89" t="str">
        <f t="shared" si="3"/>
        <v/>
      </c>
      <c r="S49" s="89"/>
      <c r="T49" s="90" t="str">
        <f t="shared" si="4"/>
        <v/>
      </c>
      <c r="U49" s="90"/>
    </row>
    <row r="50" spans="2:21" x14ac:dyDescent="0.15">
      <c r="B50" s="19">
        <v>42</v>
      </c>
      <c r="C50" s="87" t="str">
        <f t="shared" si="1"/>
        <v/>
      </c>
      <c r="D50" s="87"/>
      <c r="E50" s="19"/>
      <c r="F50" s="8"/>
      <c r="G50" s="19" t="s">
        <v>4</v>
      </c>
      <c r="H50" s="88"/>
      <c r="I50" s="88"/>
      <c r="J50" s="19"/>
      <c r="K50" s="87" t="str">
        <f t="shared" si="0"/>
        <v/>
      </c>
      <c r="L50" s="87"/>
      <c r="M50" s="6" t="str">
        <f t="shared" si="2"/>
        <v/>
      </c>
      <c r="N50" s="19"/>
      <c r="O50" s="8"/>
      <c r="P50" s="88"/>
      <c r="Q50" s="88"/>
      <c r="R50" s="89" t="str">
        <f t="shared" si="3"/>
        <v/>
      </c>
      <c r="S50" s="89"/>
      <c r="T50" s="90" t="str">
        <f t="shared" si="4"/>
        <v/>
      </c>
      <c r="U50" s="90"/>
    </row>
    <row r="51" spans="2:21" x14ac:dyDescent="0.15">
      <c r="B51" s="19">
        <v>43</v>
      </c>
      <c r="C51" s="87" t="str">
        <f t="shared" si="1"/>
        <v/>
      </c>
      <c r="D51" s="87"/>
      <c r="E51" s="19"/>
      <c r="F51" s="8"/>
      <c r="G51" s="19" t="s">
        <v>3</v>
      </c>
      <c r="H51" s="88"/>
      <c r="I51" s="88"/>
      <c r="J51" s="19"/>
      <c r="K51" s="87" t="str">
        <f t="shared" si="0"/>
        <v/>
      </c>
      <c r="L51" s="87"/>
      <c r="M51" s="6" t="str">
        <f t="shared" si="2"/>
        <v/>
      </c>
      <c r="N51" s="19"/>
      <c r="O51" s="8"/>
      <c r="P51" s="88"/>
      <c r="Q51" s="88"/>
      <c r="R51" s="89" t="str">
        <f t="shared" si="3"/>
        <v/>
      </c>
      <c r="S51" s="89"/>
      <c r="T51" s="90" t="str">
        <f t="shared" si="4"/>
        <v/>
      </c>
      <c r="U51" s="90"/>
    </row>
    <row r="52" spans="2:21" x14ac:dyDescent="0.15">
      <c r="B52" s="19">
        <v>44</v>
      </c>
      <c r="C52" s="87" t="str">
        <f t="shared" si="1"/>
        <v/>
      </c>
      <c r="D52" s="87"/>
      <c r="E52" s="19"/>
      <c r="F52" s="8"/>
      <c r="G52" s="19" t="s">
        <v>3</v>
      </c>
      <c r="H52" s="88"/>
      <c r="I52" s="88"/>
      <c r="J52" s="19"/>
      <c r="K52" s="87" t="str">
        <f t="shared" si="0"/>
        <v/>
      </c>
      <c r="L52" s="87"/>
      <c r="M52" s="6" t="str">
        <f t="shared" si="2"/>
        <v/>
      </c>
      <c r="N52" s="19"/>
      <c r="O52" s="8"/>
      <c r="P52" s="88"/>
      <c r="Q52" s="88"/>
      <c r="R52" s="89" t="str">
        <f t="shared" si="3"/>
        <v/>
      </c>
      <c r="S52" s="89"/>
      <c r="T52" s="90" t="str">
        <f t="shared" si="4"/>
        <v/>
      </c>
      <c r="U52" s="90"/>
    </row>
    <row r="53" spans="2:21" x14ac:dyDescent="0.15">
      <c r="B53" s="19">
        <v>45</v>
      </c>
      <c r="C53" s="87" t="str">
        <f t="shared" si="1"/>
        <v/>
      </c>
      <c r="D53" s="87"/>
      <c r="E53" s="19"/>
      <c r="F53" s="8"/>
      <c r="G53" s="19" t="s">
        <v>4</v>
      </c>
      <c r="H53" s="88"/>
      <c r="I53" s="88"/>
      <c r="J53" s="19"/>
      <c r="K53" s="87" t="str">
        <f t="shared" si="0"/>
        <v/>
      </c>
      <c r="L53" s="87"/>
      <c r="M53" s="6" t="str">
        <f t="shared" si="2"/>
        <v/>
      </c>
      <c r="N53" s="19"/>
      <c r="O53" s="8"/>
      <c r="P53" s="88"/>
      <c r="Q53" s="88"/>
      <c r="R53" s="89" t="str">
        <f t="shared" si="3"/>
        <v/>
      </c>
      <c r="S53" s="89"/>
      <c r="T53" s="90" t="str">
        <f t="shared" si="4"/>
        <v/>
      </c>
      <c r="U53" s="90"/>
    </row>
    <row r="54" spans="2:21" x14ac:dyDescent="0.15">
      <c r="B54" s="19">
        <v>46</v>
      </c>
      <c r="C54" s="87" t="str">
        <f t="shared" si="1"/>
        <v/>
      </c>
      <c r="D54" s="87"/>
      <c r="E54" s="19"/>
      <c r="F54" s="8"/>
      <c r="G54" s="19" t="s">
        <v>4</v>
      </c>
      <c r="H54" s="88"/>
      <c r="I54" s="88"/>
      <c r="J54" s="19"/>
      <c r="K54" s="87" t="str">
        <f t="shared" si="0"/>
        <v/>
      </c>
      <c r="L54" s="87"/>
      <c r="M54" s="6" t="str">
        <f t="shared" si="2"/>
        <v/>
      </c>
      <c r="N54" s="19"/>
      <c r="O54" s="8"/>
      <c r="P54" s="88"/>
      <c r="Q54" s="88"/>
      <c r="R54" s="89" t="str">
        <f t="shared" si="3"/>
        <v/>
      </c>
      <c r="S54" s="89"/>
      <c r="T54" s="90" t="str">
        <f t="shared" si="4"/>
        <v/>
      </c>
      <c r="U54" s="90"/>
    </row>
    <row r="55" spans="2:21" x14ac:dyDescent="0.15">
      <c r="B55" s="19">
        <v>47</v>
      </c>
      <c r="C55" s="87" t="str">
        <f t="shared" si="1"/>
        <v/>
      </c>
      <c r="D55" s="87"/>
      <c r="E55" s="19"/>
      <c r="F55" s="8"/>
      <c r="G55" s="19" t="s">
        <v>3</v>
      </c>
      <c r="H55" s="88"/>
      <c r="I55" s="88"/>
      <c r="J55" s="19"/>
      <c r="K55" s="87" t="str">
        <f t="shared" si="0"/>
        <v/>
      </c>
      <c r="L55" s="87"/>
      <c r="M55" s="6" t="str">
        <f t="shared" si="2"/>
        <v/>
      </c>
      <c r="N55" s="19"/>
      <c r="O55" s="8"/>
      <c r="P55" s="88"/>
      <c r="Q55" s="88"/>
      <c r="R55" s="89" t="str">
        <f t="shared" si="3"/>
        <v/>
      </c>
      <c r="S55" s="89"/>
      <c r="T55" s="90" t="str">
        <f t="shared" si="4"/>
        <v/>
      </c>
      <c r="U55" s="90"/>
    </row>
    <row r="56" spans="2:21" x14ac:dyDescent="0.15">
      <c r="B56" s="19">
        <v>48</v>
      </c>
      <c r="C56" s="87" t="str">
        <f t="shared" si="1"/>
        <v/>
      </c>
      <c r="D56" s="87"/>
      <c r="E56" s="19"/>
      <c r="F56" s="8"/>
      <c r="G56" s="19" t="s">
        <v>3</v>
      </c>
      <c r="H56" s="88"/>
      <c r="I56" s="88"/>
      <c r="J56" s="19"/>
      <c r="K56" s="87" t="str">
        <f t="shared" si="0"/>
        <v/>
      </c>
      <c r="L56" s="87"/>
      <c r="M56" s="6" t="str">
        <f t="shared" si="2"/>
        <v/>
      </c>
      <c r="N56" s="19"/>
      <c r="O56" s="8"/>
      <c r="P56" s="88"/>
      <c r="Q56" s="88"/>
      <c r="R56" s="89" t="str">
        <f t="shared" si="3"/>
        <v/>
      </c>
      <c r="S56" s="89"/>
      <c r="T56" s="90" t="str">
        <f t="shared" si="4"/>
        <v/>
      </c>
      <c r="U56" s="90"/>
    </row>
    <row r="57" spans="2:21" x14ac:dyDescent="0.15">
      <c r="B57" s="19">
        <v>49</v>
      </c>
      <c r="C57" s="87" t="str">
        <f t="shared" si="1"/>
        <v/>
      </c>
      <c r="D57" s="87"/>
      <c r="E57" s="19"/>
      <c r="F57" s="8"/>
      <c r="G57" s="19" t="s">
        <v>3</v>
      </c>
      <c r="H57" s="88"/>
      <c r="I57" s="88"/>
      <c r="J57" s="19"/>
      <c r="K57" s="87" t="str">
        <f t="shared" si="0"/>
        <v/>
      </c>
      <c r="L57" s="87"/>
      <c r="M57" s="6" t="str">
        <f t="shared" si="2"/>
        <v/>
      </c>
      <c r="N57" s="19"/>
      <c r="O57" s="8"/>
      <c r="P57" s="88"/>
      <c r="Q57" s="88"/>
      <c r="R57" s="89" t="str">
        <f t="shared" si="3"/>
        <v/>
      </c>
      <c r="S57" s="89"/>
      <c r="T57" s="90" t="str">
        <f t="shared" si="4"/>
        <v/>
      </c>
      <c r="U57" s="90"/>
    </row>
    <row r="58" spans="2:21" x14ac:dyDescent="0.15">
      <c r="B58" s="19">
        <v>50</v>
      </c>
      <c r="C58" s="87" t="str">
        <f t="shared" si="1"/>
        <v/>
      </c>
      <c r="D58" s="87"/>
      <c r="E58" s="19"/>
      <c r="F58" s="8"/>
      <c r="G58" s="19" t="s">
        <v>3</v>
      </c>
      <c r="H58" s="88"/>
      <c r="I58" s="88"/>
      <c r="J58" s="19"/>
      <c r="K58" s="87" t="str">
        <f t="shared" si="0"/>
        <v/>
      </c>
      <c r="L58" s="87"/>
      <c r="M58" s="6" t="str">
        <f t="shared" si="2"/>
        <v/>
      </c>
      <c r="N58" s="19"/>
      <c r="O58" s="8"/>
      <c r="P58" s="88"/>
      <c r="Q58" s="88"/>
      <c r="R58" s="89" t="str">
        <f t="shared" si="3"/>
        <v/>
      </c>
      <c r="S58" s="89"/>
      <c r="T58" s="90" t="str">
        <f t="shared" si="4"/>
        <v/>
      </c>
      <c r="U58" s="90"/>
    </row>
    <row r="59" spans="2:21" x14ac:dyDescent="0.15">
      <c r="B59" s="19">
        <v>51</v>
      </c>
      <c r="C59" s="87" t="str">
        <f t="shared" si="1"/>
        <v/>
      </c>
      <c r="D59" s="87"/>
      <c r="E59" s="19"/>
      <c r="F59" s="8"/>
      <c r="G59" s="19" t="s">
        <v>3</v>
      </c>
      <c r="H59" s="88"/>
      <c r="I59" s="88"/>
      <c r="J59" s="19"/>
      <c r="K59" s="87" t="str">
        <f t="shared" si="0"/>
        <v/>
      </c>
      <c r="L59" s="87"/>
      <c r="M59" s="6" t="str">
        <f t="shared" si="2"/>
        <v/>
      </c>
      <c r="N59" s="19"/>
      <c r="O59" s="8"/>
      <c r="P59" s="88"/>
      <c r="Q59" s="88"/>
      <c r="R59" s="89" t="str">
        <f t="shared" si="3"/>
        <v/>
      </c>
      <c r="S59" s="89"/>
      <c r="T59" s="90" t="str">
        <f t="shared" si="4"/>
        <v/>
      </c>
      <c r="U59" s="90"/>
    </row>
    <row r="60" spans="2:21" x14ac:dyDescent="0.15">
      <c r="B60" s="19">
        <v>52</v>
      </c>
      <c r="C60" s="87" t="str">
        <f t="shared" si="1"/>
        <v/>
      </c>
      <c r="D60" s="87"/>
      <c r="E60" s="19"/>
      <c r="F60" s="8"/>
      <c r="G60" s="19" t="s">
        <v>3</v>
      </c>
      <c r="H60" s="88"/>
      <c r="I60" s="88"/>
      <c r="J60" s="19"/>
      <c r="K60" s="87" t="str">
        <f t="shared" si="0"/>
        <v/>
      </c>
      <c r="L60" s="87"/>
      <c r="M60" s="6" t="str">
        <f t="shared" si="2"/>
        <v/>
      </c>
      <c r="N60" s="19"/>
      <c r="O60" s="8"/>
      <c r="P60" s="88"/>
      <c r="Q60" s="88"/>
      <c r="R60" s="89" t="str">
        <f t="shared" si="3"/>
        <v/>
      </c>
      <c r="S60" s="89"/>
      <c r="T60" s="90" t="str">
        <f t="shared" si="4"/>
        <v/>
      </c>
      <c r="U60" s="90"/>
    </row>
    <row r="61" spans="2:21" x14ac:dyDescent="0.15">
      <c r="B61" s="19">
        <v>53</v>
      </c>
      <c r="C61" s="87" t="str">
        <f t="shared" si="1"/>
        <v/>
      </c>
      <c r="D61" s="87"/>
      <c r="E61" s="19"/>
      <c r="F61" s="8"/>
      <c r="G61" s="19" t="s">
        <v>3</v>
      </c>
      <c r="H61" s="88"/>
      <c r="I61" s="88"/>
      <c r="J61" s="19"/>
      <c r="K61" s="87" t="str">
        <f t="shared" si="0"/>
        <v/>
      </c>
      <c r="L61" s="87"/>
      <c r="M61" s="6" t="str">
        <f t="shared" si="2"/>
        <v/>
      </c>
      <c r="N61" s="19"/>
      <c r="O61" s="8"/>
      <c r="P61" s="88"/>
      <c r="Q61" s="88"/>
      <c r="R61" s="89" t="str">
        <f t="shared" si="3"/>
        <v/>
      </c>
      <c r="S61" s="89"/>
      <c r="T61" s="90" t="str">
        <f t="shared" si="4"/>
        <v/>
      </c>
      <c r="U61" s="90"/>
    </row>
    <row r="62" spans="2:21" x14ac:dyDescent="0.15">
      <c r="B62" s="19">
        <v>54</v>
      </c>
      <c r="C62" s="87" t="str">
        <f t="shared" si="1"/>
        <v/>
      </c>
      <c r="D62" s="87"/>
      <c r="E62" s="19"/>
      <c r="F62" s="8"/>
      <c r="G62" s="19" t="s">
        <v>3</v>
      </c>
      <c r="H62" s="88"/>
      <c r="I62" s="88"/>
      <c r="J62" s="19"/>
      <c r="K62" s="87" t="str">
        <f t="shared" si="0"/>
        <v/>
      </c>
      <c r="L62" s="87"/>
      <c r="M62" s="6" t="str">
        <f t="shared" si="2"/>
        <v/>
      </c>
      <c r="N62" s="19"/>
      <c r="O62" s="8"/>
      <c r="P62" s="88"/>
      <c r="Q62" s="88"/>
      <c r="R62" s="89" t="str">
        <f t="shared" si="3"/>
        <v/>
      </c>
      <c r="S62" s="89"/>
      <c r="T62" s="90" t="str">
        <f t="shared" si="4"/>
        <v/>
      </c>
      <c r="U62" s="90"/>
    </row>
    <row r="63" spans="2:21" x14ac:dyDescent="0.15">
      <c r="B63" s="19">
        <v>55</v>
      </c>
      <c r="C63" s="87" t="str">
        <f t="shared" si="1"/>
        <v/>
      </c>
      <c r="D63" s="87"/>
      <c r="E63" s="19"/>
      <c r="F63" s="8"/>
      <c r="G63" s="19" t="s">
        <v>4</v>
      </c>
      <c r="H63" s="88"/>
      <c r="I63" s="88"/>
      <c r="J63" s="19"/>
      <c r="K63" s="87" t="str">
        <f t="shared" si="0"/>
        <v/>
      </c>
      <c r="L63" s="87"/>
      <c r="M63" s="6" t="str">
        <f t="shared" si="2"/>
        <v/>
      </c>
      <c r="N63" s="19"/>
      <c r="O63" s="8"/>
      <c r="P63" s="88"/>
      <c r="Q63" s="88"/>
      <c r="R63" s="89" t="str">
        <f t="shared" si="3"/>
        <v/>
      </c>
      <c r="S63" s="89"/>
      <c r="T63" s="90" t="str">
        <f t="shared" si="4"/>
        <v/>
      </c>
      <c r="U63" s="90"/>
    </row>
    <row r="64" spans="2:21" x14ac:dyDescent="0.15">
      <c r="B64" s="19">
        <v>56</v>
      </c>
      <c r="C64" s="87" t="str">
        <f t="shared" si="1"/>
        <v/>
      </c>
      <c r="D64" s="87"/>
      <c r="E64" s="19"/>
      <c r="F64" s="8"/>
      <c r="G64" s="19" t="s">
        <v>3</v>
      </c>
      <c r="H64" s="88"/>
      <c r="I64" s="88"/>
      <c r="J64" s="19"/>
      <c r="K64" s="87" t="str">
        <f t="shared" si="0"/>
        <v/>
      </c>
      <c r="L64" s="87"/>
      <c r="M64" s="6" t="str">
        <f t="shared" si="2"/>
        <v/>
      </c>
      <c r="N64" s="19"/>
      <c r="O64" s="8"/>
      <c r="P64" s="88"/>
      <c r="Q64" s="88"/>
      <c r="R64" s="89" t="str">
        <f t="shared" si="3"/>
        <v/>
      </c>
      <c r="S64" s="89"/>
      <c r="T64" s="90" t="str">
        <f t="shared" si="4"/>
        <v/>
      </c>
      <c r="U64" s="90"/>
    </row>
    <row r="65" spans="2:21" x14ac:dyDescent="0.15">
      <c r="B65" s="19">
        <v>57</v>
      </c>
      <c r="C65" s="87" t="str">
        <f t="shared" si="1"/>
        <v/>
      </c>
      <c r="D65" s="87"/>
      <c r="E65" s="19"/>
      <c r="F65" s="8"/>
      <c r="G65" s="19" t="s">
        <v>3</v>
      </c>
      <c r="H65" s="88"/>
      <c r="I65" s="88"/>
      <c r="J65" s="19"/>
      <c r="K65" s="87" t="str">
        <f t="shared" si="0"/>
        <v/>
      </c>
      <c r="L65" s="87"/>
      <c r="M65" s="6" t="str">
        <f t="shared" si="2"/>
        <v/>
      </c>
      <c r="N65" s="19"/>
      <c r="O65" s="8"/>
      <c r="P65" s="88"/>
      <c r="Q65" s="88"/>
      <c r="R65" s="89" t="str">
        <f t="shared" si="3"/>
        <v/>
      </c>
      <c r="S65" s="89"/>
      <c r="T65" s="90" t="str">
        <f t="shared" si="4"/>
        <v/>
      </c>
      <c r="U65" s="90"/>
    </row>
    <row r="66" spans="2:21" x14ac:dyDescent="0.15">
      <c r="B66" s="19">
        <v>58</v>
      </c>
      <c r="C66" s="87" t="str">
        <f t="shared" si="1"/>
        <v/>
      </c>
      <c r="D66" s="87"/>
      <c r="E66" s="19"/>
      <c r="F66" s="8"/>
      <c r="G66" s="19" t="s">
        <v>3</v>
      </c>
      <c r="H66" s="88"/>
      <c r="I66" s="88"/>
      <c r="J66" s="19"/>
      <c r="K66" s="87" t="str">
        <f t="shared" si="0"/>
        <v/>
      </c>
      <c r="L66" s="87"/>
      <c r="M66" s="6" t="str">
        <f t="shared" si="2"/>
        <v/>
      </c>
      <c r="N66" s="19"/>
      <c r="O66" s="8"/>
      <c r="P66" s="88"/>
      <c r="Q66" s="88"/>
      <c r="R66" s="89" t="str">
        <f t="shared" si="3"/>
        <v/>
      </c>
      <c r="S66" s="89"/>
      <c r="T66" s="90" t="str">
        <f t="shared" si="4"/>
        <v/>
      </c>
      <c r="U66" s="90"/>
    </row>
    <row r="67" spans="2:21" x14ac:dyDescent="0.15">
      <c r="B67" s="19">
        <v>59</v>
      </c>
      <c r="C67" s="87" t="str">
        <f t="shared" si="1"/>
        <v/>
      </c>
      <c r="D67" s="87"/>
      <c r="E67" s="19"/>
      <c r="F67" s="8"/>
      <c r="G67" s="19" t="s">
        <v>3</v>
      </c>
      <c r="H67" s="88"/>
      <c r="I67" s="88"/>
      <c r="J67" s="19"/>
      <c r="K67" s="87" t="str">
        <f t="shared" si="0"/>
        <v/>
      </c>
      <c r="L67" s="87"/>
      <c r="M67" s="6" t="str">
        <f t="shared" si="2"/>
        <v/>
      </c>
      <c r="N67" s="19"/>
      <c r="O67" s="8"/>
      <c r="P67" s="88"/>
      <c r="Q67" s="88"/>
      <c r="R67" s="89" t="str">
        <f t="shared" si="3"/>
        <v/>
      </c>
      <c r="S67" s="89"/>
      <c r="T67" s="90" t="str">
        <f t="shared" si="4"/>
        <v/>
      </c>
      <c r="U67" s="90"/>
    </row>
    <row r="68" spans="2:21" x14ac:dyDescent="0.15">
      <c r="B68" s="19">
        <v>60</v>
      </c>
      <c r="C68" s="87" t="str">
        <f t="shared" si="1"/>
        <v/>
      </c>
      <c r="D68" s="87"/>
      <c r="E68" s="19"/>
      <c r="F68" s="8"/>
      <c r="G68" s="19" t="s">
        <v>4</v>
      </c>
      <c r="H68" s="88"/>
      <c r="I68" s="88"/>
      <c r="J68" s="19"/>
      <c r="K68" s="87" t="str">
        <f t="shared" si="0"/>
        <v/>
      </c>
      <c r="L68" s="87"/>
      <c r="M68" s="6" t="str">
        <f t="shared" si="2"/>
        <v/>
      </c>
      <c r="N68" s="19"/>
      <c r="O68" s="8"/>
      <c r="P68" s="88"/>
      <c r="Q68" s="88"/>
      <c r="R68" s="89" t="str">
        <f t="shared" si="3"/>
        <v/>
      </c>
      <c r="S68" s="89"/>
      <c r="T68" s="90" t="str">
        <f t="shared" si="4"/>
        <v/>
      </c>
      <c r="U68" s="90"/>
    </row>
    <row r="69" spans="2:21" x14ac:dyDescent="0.15">
      <c r="B69" s="19">
        <v>61</v>
      </c>
      <c r="C69" s="87" t="str">
        <f t="shared" si="1"/>
        <v/>
      </c>
      <c r="D69" s="87"/>
      <c r="E69" s="19"/>
      <c r="F69" s="8"/>
      <c r="G69" s="19" t="s">
        <v>4</v>
      </c>
      <c r="H69" s="88"/>
      <c r="I69" s="88"/>
      <c r="J69" s="19"/>
      <c r="K69" s="87" t="str">
        <f t="shared" si="0"/>
        <v/>
      </c>
      <c r="L69" s="87"/>
      <c r="M69" s="6" t="str">
        <f t="shared" si="2"/>
        <v/>
      </c>
      <c r="N69" s="19"/>
      <c r="O69" s="8"/>
      <c r="P69" s="88"/>
      <c r="Q69" s="88"/>
      <c r="R69" s="89" t="str">
        <f t="shared" si="3"/>
        <v/>
      </c>
      <c r="S69" s="89"/>
      <c r="T69" s="90" t="str">
        <f t="shared" si="4"/>
        <v/>
      </c>
      <c r="U69" s="90"/>
    </row>
    <row r="70" spans="2:21" x14ac:dyDescent="0.15">
      <c r="B70" s="19">
        <v>62</v>
      </c>
      <c r="C70" s="87" t="str">
        <f t="shared" si="1"/>
        <v/>
      </c>
      <c r="D70" s="87"/>
      <c r="E70" s="19"/>
      <c r="F70" s="8"/>
      <c r="G70" s="19" t="s">
        <v>3</v>
      </c>
      <c r="H70" s="88"/>
      <c r="I70" s="88"/>
      <c r="J70" s="19"/>
      <c r="K70" s="87" t="str">
        <f t="shared" si="0"/>
        <v/>
      </c>
      <c r="L70" s="87"/>
      <c r="M70" s="6" t="str">
        <f t="shared" si="2"/>
        <v/>
      </c>
      <c r="N70" s="19"/>
      <c r="O70" s="8"/>
      <c r="P70" s="88"/>
      <c r="Q70" s="88"/>
      <c r="R70" s="89" t="str">
        <f t="shared" si="3"/>
        <v/>
      </c>
      <c r="S70" s="89"/>
      <c r="T70" s="90" t="str">
        <f t="shared" si="4"/>
        <v/>
      </c>
      <c r="U70" s="90"/>
    </row>
    <row r="71" spans="2:21" x14ac:dyDescent="0.15">
      <c r="B71" s="19">
        <v>63</v>
      </c>
      <c r="C71" s="87" t="str">
        <f t="shared" si="1"/>
        <v/>
      </c>
      <c r="D71" s="87"/>
      <c r="E71" s="19"/>
      <c r="F71" s="8"/>
      <c r="G71" s="19" t="s">
        <v>4</v>
      </c>
      <c r="H71" s="88"/>
      <c r="I71" s="88"/>
      <c r="J71" s="19"/>
      <c r="K71" s="87" t="str">
        <f t="shared" si="0"/>
        <v/>
      </c>
      <c r="L71" s="87"/>
      <c r="M71" s="6" t="str">
        <f t="shared" si="2"/>
        <v/>
      </c>
      <c r="N71" s="19"/>
      <c r="O71" s="8"/>
      <c r="P71" s="88"/>
      <c r="Q71" s="88"/>
      <c r="R71" s="89" t="str">
        <f t="shared" si="3"/>
        <v/>
      </c>
      <c r="S71" s="89"/>
      <c r="T71" s="90" t="str">
        <f t="shared" si="4"/>
        <v/>
      </c>
      <c r="U71" s="90"/>
    </row>
    <row r="72" spans="2:21" x14ac:dyDescent="0.15">
      <c r="B72" s="19">
        <v>64</v>
      </c>
      <c r="C72" s="87" t="str">
        <f t="shared" si="1"/>
        <v/>
      </c>
      <c r="D72" s="87"/>
      <c r="E72" s="19"/>
      <c r="F72" s="8"/>
      <c r="G72" s="19" t="s">
        <v>3</v>
      </c>
      <c r="H72" s="88"/>
      <c r="I72" s="88"/>
      <c r="J72" s="19"/>
      <c r="K72" s="87" t="str">
        <f t="shared" si="0"/>
        <v/>
      </c>
      <c r="L72" s="87"/>
      <c r="M72" s="6" t="str">
        <f t="shared" si="2"/>
        <v/>
      </c>
      <c r="N72" s="19"/>
      <c r="O72" s="8"/>
      <c r="P72" s="88"/>
      <c r="Q72" s="88"/>
      <c r="R72" s="89" t="str">
        <f t="shared" si="3"/>
        <v/>
      </c>
      <c r="S72" s="89"/>
      <c r="T72" s="90" t="str">
        <f t="shared" si="4"/>
        <v/>
      </c>
      <c r="U72" s="90"/>
    </row>
    <row r="73" spans="2:21" x14ac:dyDescent="0.15">
      <c r="B73" s="19">
        <v>65</v>
      </c>
      <c r="C73" s="87" t="str">
        <f t="shared" si="1"/>
        <v/>
      </c>
      <c r="D73" s="87"/>
      <c r="E73" s="19"/>
      <c r="F73" s="8"/>
      <c r="G73" s="19" t="s">
        <v>4</v>
      </c>
      <c r="H73" s="88"/>
      <c r="I73" s="88"/>
      <c r="J73" s="19"/>
      <c r="K73" s="87" t="str">
        <f t="shared" ref="K73:K108" si="5">IF(F73="","",C73*0.03)</f>
        <v/>
      </c>
      <c r="L73" s="87"/>
      <c r="M73" s="6" t="str">
        <f t="shared" si="2"/>
        <v/>
      </c>
      <c r="N73" s="19"/>
      <c r="O73" s="8"/>
      <c r="P73" s="88"/>
      <c r="Q73" s="88"/>
      <c r="R73" s="89" t="str">
        <f t="shared" si="3"/>
        <v/>
      </c>
      <c r="S73" s="89"/>
      <c r="T73" s="90" t="str">
        <f t="shared" si="4"/>
        <v/>
      </c>
      <c r="U73" s="90"/>
    </row>
    <row r="74" spans="2:21" x14ac:dyDescent="0.15">
      <c r="B74" s="19">
        <v>66</v>
      </c>
      <c r="C74" s="87" t="str">
        <f t="shared" ref="C74:C108" si="6">IF(R73="","",C73+R73)</f>
        <v/>
      </c>
      <c r="D74" s="87"/>
      <c r="E74" s="19"/>
      <c r="F74" s="8"/>
      <c r="G74" s="19" t="s">
        <v>4</v>
      </c>
      <c r="H74" s="88"/>
      <c r="I74" s="88"/>
      <c r="J74" s="19"/>
      <c r="K74" s="87" t="str">
        <f t="shared" si="5"/>
        <v/>
      </c>
      <c r="L74" s="87"/>
      <c r="M74" s="6" t="str">
        <f t="shared" ref="M74:M108" si="7">IF(J74="","",(K74/J74)/1000)</f>
        <v/>
      </c>
      <c r="N74" s="19"/>
      <c r="O74" s="8"/>
      <c r="P74" s="88"/>
      <c r="Q74" s="88"/>
      <c r="R74" s="89" t="str">
        <f t="shared" ref="R74:R108" si="8">IF(O74="","",(IF(G74="売",H74-P74,P74-H74))*M74*100000)</f>
        <v/>
      </c>
      <c r="S74" s="89"/>
      <c r="T74" s="90" t="str">
        <f t="shared" ref="T74:T108" si="9">IF(O74="","",IF(R74&lt;0,J74*(-1),IF(G74="買",(P74-H74)*100,(H74-P74)*100)))</f>
        <v/>
      </c>
      <c r="U74" s="90"/>
    </row>
    <row r="75" spans="2:21" x14ac:dyDescent="0.15">
      <c r="B75" s="19">
        <v>67</v>
      </c>
      <c r="C75" s="87" t="str">
        <f t="shared" si="6"/>
        <v/>
      </c>
      <c r="D75" s="87"/>
      <c r="E75" s="19"/>
      <c r="F75" s="8"/>
      <c r="G75" s="19" t="s">
        <v>3</v>
      </c>
      <c r="H75" s="88"/>
      <c r="I75" s="88"/>
      <c r="J75" s="19"/>
      <c r="K75" s="87" t="str">
        <f t="shared" si="5"/>
        <v/>
      </c>
      <c r="L75" s="87"/>
      <c r="M75" s="6" t="str">
        <f t="shared" si="7"/>
        <v/>
      </c>
      <c r="N75" s="19"/>
      <c r="O75" s="8"/>
      <c r="P75" s="88"/>
      <c r="Q75" s="88"/>
      <c r="R75" s="89" t="str">
        <f t="shared" si="8"/>
        <v/>
      </c>
      <c r="S75" s="89"/>
      <c r="T75" s="90" t="str">
        <f t="shared" si="9"/>
        <v/>
      </c>
      <c r="U75" s="90"/>
    </row>
    <row r="76" spans="2:21" x14ac:dyDescent="0.15">
      <c r="B76" s="19">
        <v>68</v>
      </c>
      <c r="C76" s="87" t="str">
        <f t="shared" si="6"/>
        <v/>
      </c>
      <c r="D76" s="87"/>
      <c r="E76" s="19"/>
      <c r="F76" s="8"/>
      <c r="G76" s="19" t="s">
        <v>3</v>
      </c>
      <c r="H76" s="88"/>
      <c r="I76" s="88"/>
      <c r="J76" s="19"/>
      <c r="K76" s="87" t="str">
        <f t="shared" si="5"/>
        <v/>
      </c>
      <c r="L76" s="87"/>
      <c r="M76" s="6" t="str">
        <f t="shared" si="7"/>
        <v/>
      </c>
      <c r="N76" s="19"/>
      <c r="O76" s="8"/>
      <c r="P76" s="88"/>
      <c r="Q76" s="88"/>
      <c r="R76" s="89" t="str">
        <f t="shared" si="8"/>
        <v/>
      </c>
      <c r="S76" s="89"/>
      <c r="T76" s="90" t="str">
        <f t="shared" si="9"/>
        <v/>
      </c>
      <c r="U76" s="90"/>
    </row>
    <row r="77" spans="2:21" x14ac:dyDescent="0.15">
      <c r="B77" s="19">
        <v>69</v>
      </c>
      <c r="C77" s="87" t="str">
        <f t="shared" si="6"/>
        <v/>
      </c>
      <c r="D77" s="87"/>
      <c r="E77" s="19"/>
      <c r="F77" s="8"/>
      <c r="G77" s="19" t="s">
        <v>3</v>
      </c>
      <c r="H77" s="88"/>
      <c r="I77" s="88"/>
      <c r="J77" s="19"/>
      <c r="K77" s="87" t="str">
        <f t="shared" si="5"/>
        <v/>
      </c>
      <c r="L77" s="87"/>
      <c r="M77" s="6" t="str">
        <f t="shared" si="7"/>
        <v/>
      </c>
      <c r="N77" s="19"/>
      <c r="O77" s="8"/>
      <c r="P77" s="88"/>
      <c r="Q77" s="88"/>
      <c r="R77" s="89" t="str">
        <f t="shared" si="8"/>
        <v/>
      </c>
      <c r="S77" s="89"/>
      <c r="T77" s="90" t="str">
        <f t="shared" si="9"/>
        <v/>
      </c>
      <c r="U77" s="90"/>
    </row>
    <row r="78" spans="2:21" x14ac:dyDescent="0.15">
      <c r="B78" s="19">
        <v>70</v>
      </c>
      <c r="C78" s="87" t="str">
        <f t="shared" si="6"/>
        <v/>
      </c>
      <c r="D78" s="87"/>
      <c r="E78" s="19"/>
      <c r="F78" s="8"/>
      <c r="G78" s="19" t="s">
        <v>4</v>
      </c>
      <c r="H78" s="88"/>
      <c r="I78" s="88"/>
      <c r="J78" s="19"/>
      <c r="K78" s="87" t="str">
        <f t="shared" si="5"/>
        <v/>
      </c>
      <c r="L78" s="87"/>
      <c r="M78" s="6" t="str">
        <f t="shared" si="7"/>
        <v/>
      </c>
      <c r="N78" s="19"/>
      <c r="O78" s="8"/>
      <c r="P78" s="88"/>
      <c r="Q78" s="88"/>
      <c r="R78" s="89" t="str">
        <f t="shared" si="8"/>
        <v/>
      </c>
      <c r="S78" s="89"/>
      <c r="T78" s="90" t="str">
        <f t="shared" si="9"/>
        <v/>
      </c>
      <c r="U78" s="90"/>
    </row>
    <row r="79" spans="2:21" x14ac:dyDescent="0.15">
      <c r="B79" s="19">
        <v>71</v>
      </c>
      <c r="C79" s="87" t="str">
        <f t="shared" si="6"/>
        <v/>
      </c>
      <c r="D79" s="87"/>
      <c r="E79" s="19"/>
      <c r="F79" s="8"/>
      <c r="G79" s="19" t="s">
        <v>3</v>
      </c>
      <c r="H79" s="88"/>
      <c r="I79" s="88"/>
      <c r="J79" s="19"/>
      <c r="K79" s="87" t="str">
        <f t="shared" si="5"/>
        <v/>
      </c>
      <c r="L79" s="87"/>
      <c r="M79" s="6" t="str">
        <f t="shared" si="7"/>
        <v/>
      </c>
      <c r="N79" s="19"/>
      <c r="O79" s="8"/>
      <c r="P79" s="88"/>
      <c r="Q79" s="88"/>
      <c r="R79" s="89" t="str">
        <f t="shared" si="8"/>
        <v/>
      </c>
      <c r="S79" s="89"/>
      <c r="T79" s="90" t="str">
        <f t="shared" si="9"/>
        <v/>
      </c>
      <c r="U79" s="90"/>
    </row>
    <row r="80" spans="2:21" x14ac:dyDescent="0.15">
      <c r="B80" s="19">
        <v>72</v>
      </c>
      <c r="C80" s="87" t="str">
        <f t="shared" si="6"/>
        <v/>
      </c>
      <c r="D80" s="87"/>
      <c r="E80" s="19"/>
      <c r="F80" s="8"/>
      <c r="G80" s="19" t="s">
        <v>4</v>
      </c>
      <c r="H80" s="88"/>
      <c r="I80" s="88"/>
      <c r="J80" s="19"/>
      <c r="K80" s="87" t="str">
        <f t="shared" si="5"/>
        <v/>
      </c>
      <c r="L80" s="87"/>
      <c r="M80" s="6" t="str">
        <f t="shared" si="7"/>
        <v/>
      </c>
      <c r="N80" s="19"/>
      <c r="O80" s="8"/>
      <c r="P80" s="88"/>
      <c r="Q80" s="88"/>
      <c r="R80" s="89" t="str">
        <f t="shared" si="8"/>
        <v/>
      </c>
      <c r="S80" s="89"/>
      <c r="T80" s="90" t="str">
        <f t="shared" si="9"/>
        <v/>
      </c>
      <c r="U80" s="90"/>
    </row>
    <row r="81" spans="2:21" x14ac:dyDescent="0.15">
      <c r="B81" s="19">
        <v>73</v>
      </c>
      <c r="C81" s="87" t="str">
        <f t="shared" si="6"/>
        <v/>
      </c>
      <c r="D81" s="87"/>
      <c r="E81" s="19"/>
      <c r="F81" s="8"/>
      <c r="G81" s="19" t="s">
        <v>3</v>
      </c>
      <c r="H81" s="88"/>
      <c r="I81" s="88"/>
      <c r="J81" s="19"/>
      <c r="K81" s="87" t="str">
        <f t="shared" si="5"/>
        <v/>
      </c>
      <c r="L81" s="87"/>
      <c r="M81" s="6" t="str">
        <f t="shared" si="7"/>
        <v/>
      </c>
      <c r="N81" s="19"/>
      <c r="O81" s="8"/>
      <c r="P81" s="88"/>
      <c r="Q81" s="88"/>
      <c r="R81" s="89" t="str">
        <f t="shared" si="8"/>
        <v/>
      </c>
      <c r="S81" s="89"/>
      <c r="T81" s="90" t="str">
        <f t="shared" si="9"/>
        <v/>
      </c>
      <c r="U81" s="90"/>
    </row>
    <row r="82" spans="2:21" x14ac:dyDescent="0.15">
      <c r="B82" s="19">
        <v>74</v>
      </c>
      <c r="C82" s="87" t="str">
        <f t="shared" si="6"/>
        <v/>
      </c>
      <c r="D82" s="87"/>
      <c r="E82" s="19"/>
      <c r="F82" s="8"/>
      <c r="G82" s="19" t="s">
        <v>3</v>
      </c>
      <c r="H82" s="88"/>
      <c r="I82" s="88"/>
      <c r="J82" s="19"/>
      <c r="K82" s="87" t="str">
        <f t="shared" si="5"/>
        <v/>
      </c>
      <c r="L82" s="87"/>
      <c r="M82" s="6" t="str">
        <f t="shared" si="7"/>
        <v/>
      </c>
      <c r="N82" s="19"/>
      <c r="O82" s="8"/>
      <c r="P82" s="88"/>
      <c r="Q82" s="88"/>
      <c r="R82" s="89" t="str">
        <f t="shared" si="8"/>
        <v/>
      </c>
      <c r="S82" s="89"/>
      <c r="T82" s="90" t="str">
        <f t="shared" si="9"/>
        <v/>
      </c>
      <c r="U82" s="90"/>
    </row>
    <row r="83" spans="2:21" x14ac:dyDescent="0.15">
      <c r="B83" s="19">
        <v>75</v>
      </c>
      <c r="C83" s="87" t="str">
        <f t="shared" si="6"/>
        <v/>
      </c>
      <c r="D83" s="87"/>
      <c r="E83" s="19"/>
      <c r="F83" s="8"/>
      <c r="G83" s="19" t="s">
        <v>3</v>
      </c>
      <c r="H83" s="88"/>
      <c r="I83" s="88"/>
      <c r="J83" s="19"/>
      <c r="K83" s="87" t="str">
        <f t="shared" si="5"/>
        <v/>
      </c>
      <c r="L83" s="87"/>
      <c r="M83" s="6" t="str">
        <f t="shared" si="7"/>
        <v/>
      </c>
      <c r="N83" s="19"/>
      <c r="O83" s="8"/>
      <c r="P83" s="88"/>
      <c r="Q83" s="88"/>
      <c r="R83" s="89" t="str">
        <f t="shared" si="8"/>
        <v/>
      </c>
      <c r="S83" s="89"/>
      <c r="T83" s="90" t="str">
        <f t="shared" si="9"/>
        <v/>
      </c>
      <c r="U83" s="90"/>
    </row>
    <row r="84" spans="2:21" x14ac:dyDescent="0.15">
      <c r="B84" s="19">
        <v>76</v>
      </c>
      <c r="C84" s="87" t="str">
        <f t="shared" si="6"/>
        <v/>
      </c>
      <c r="D84" s="87"/>
      <c r="E84" s="19"/>
      <c r="F84" s="8"/>
      <c r="G84" s="19" t="s">
        <v>3</v>
      </c>
      <c r="H84" s="88"/>
      <c r="I84" s="88"/>
      <c r="J84" s="19"/>
      <c r="K84" s="87" t="str">
        <f t="shared" si="5"/>
        <v/>
      </c>
      <c r="L84" s="87"/>
      <c r="M84" s="6" t="str">
        <f t="shared" si="7"/>
        <v/>
      </c>
      <c r="N84" s="19"/>
      <c r="O84" s="8"/>
      <c r="P84" s="88"/>
      <c r="Q84" s="88"/>
      <c r="R84" s="89" t="str">
        <f t="shared" si="8"/>
        <v/>
      </c>
      <c r="S84" s="89"/>
      <c r="T84" s="90" t="str">
        <f t="shared" si="9"/>
        <v/>
      </c>
      <c r="U84" s="90"/>
    </row>
    <row r="85" spans="2:21" x14ac:dyDescent="0.15">
      <c r="B85" s="19">
        <v>77</v>
      </c>
      <c r="C85" s="87" t="str">
        <f t="shared" si="6"/>
        <v/>
      </c>
      <c r="D85" s="87"/>
      <c r="E85" s="19"/>
      <c r="F85" s="8"/>
      <c r="G85" s="19" t="s">
        <v>4</v>
      </c>
      <c r="H85" s="88"/>
      <c r="I85" s="88"/>
      <c r="J85" s="19"/>
      <c r="K85" s="87" t="str">
        <f t="shared" si="5"/>
        <v/>
      </c>
      <c r="L85" s="87"/>
      <c r="M85" s="6" t="str">
        <f t="shared" si="7"/>
        <v/>
      </c>
      <c r="N85" s="19"/>
      <c r="O85" s="8"/>
      <c r="P85" s="88"/>
      <c r="Q85" s="88"/>
      <c r="R85" s="89" t="str">
        <f t="shared" si="8"/>
        <v/>
      </c>
      <c r="S85" s="89"/>
      <c r="T85" s="90" t="str">
        <f t="shared" si="9"/>
        <v/>
      </c>
      <c r="U85" s="90"/>
    </row>
    <row r="86" spans="2:21" x14ac:dyDescent="0.15">
      <c r="B86" s="19">
        <v>78</v>
      </c>
      <c r="C86" s="87" t="str">
        <f t="shared" si="6"/>
        <v/>
      </c>
      <c r="D86" s="87"/>
      <c r="E86" s="19"/>
      <c r="F86" s="8"/>
      <c r="G86" s="19" t="s">
        <v>3</v>
      </c>
      <c r="H86" s="88"/>
      <c r="I86" s="88"/>
      <c r="J86" s="19"/>
      <c r="K86" s="87" t="str">
        <f t="shared" si="5"/>
        <v/>
      </c>
      <c r="L86" s="87"/>
      <c r="M86" s="6" t="str">
        <f t="shared" si="7"/>
        <v/>
      </c>
      <c r="N86" s="19"/>
      <c r="O86" s="8"/>
      <c r="P86" s="88"/>
      <c r="Q86" s="88"/>
      <c r="R86" s="89" t="str">
        <f t="shared" si="8"/>
        <v/>
      </c>
      <c r="S86" s="89"/>
      <c r="T86" s="90" t="str">
        <f t="shared" si="9"/>
        <v/>
      </c>
      <c r="U86" s="90"/>
    </row>
    <row r="87" spans="2:21" x14ac:dyDescent="0.15">
      <c r="B87" s="19">
        <v>79</v>
      </c>
      <c r="C87" s="87" t="str">
        <f t="shared" si="6"/>
        <v/>
      </c>
      <c r="D87" s="87"/>
      <c r="E87" s="19"/>
      <c r="F87" s="8"/>
      <c r="G87" s="19" t="s">
        <v>4</v>
      </c>
      <c r="H87" s="88"/>
      <c r="I87" s="88"/>
      <c r="J87" s="19"/>
      <c r="K87" s="87" t="str">
        <f t="shared" si="5"/>
        <v/>
      </c>
      <c r="L87" s="87"/>
      <c r="M87" s="6" t="str">
        <f t="shared" si="7"/>
        <v/>
      </c>
      <c r="N87" s="19"/>
      <c r="O87" s="8"/>
      <c r="P87" s="88"/>
      <c r="Q87" s="88"/>
      <c r="R87" s="89" t="str">
        <f t="shared" si="8"/>
        <v/>
      </c>
      <c r="S87" s="89"/>
      <c r="T87" s="90" t="str">
        <f t="shared" si="9"/>
        <v/>
      </c>
      <c r="U87" s="90"/>
    </row>
    <row r="88" spans="2:21" x14ac:dyDescent="0.15">
      <c r="B88" s="19">
        <v>80</v>
      </c>
      <c r="C88" s="87" t="str">
        <f t="shared" si="6"/>
        <v/>
      </c>
      <c r="D88" s="87"/>
      <c r="E88" s="19"/>
      <c r="F88" s="8"/>
      <c r="G88" s="19" t="s">
        <v>4</v>
      </c>
      <c r="H88" s="88"/>
      <c r="I88" s="88"/>
      <c r="J88" s="19"/>
      <c r="K88" s="87" t="str">
        <f t="shared" si="5"/>
        <v/>
      </c>
      <c r="L88" s="87"/>
      <c r="M88" s="6" t="str">
        <f t="shared" si="7"/>
        <v/>
      </c>
      <c r="N88" s="19"/>
      <c r="O88" s="8"/>
      <c r="P88" s="88"/>
      <c r="Q88" s="88"/>
      <c r="R88" s="89" t="str">
        <f t="shared" si="8"/>
        <v/>
      </c>
      <c r="S88" s="89"/>
      <c r="T88" s="90" t="str">
        <f t="shared" si="9"/>
        <v/>
      </c>
      <c r="U88" s="90"/>
    </row>
    <row r="89" spans="2:21" x14ac:dyDescent="0.15">
      <c r="B89" s="19">
        <v>81</v>
      </c>
      <c r="C89" s="87" t="str">
        <f t="shared" si="6"/>
        <v/>
      </c>
      <c r="D89" s="87"/>
      <c r="E89" s="19"/>
      <c r="F89" s="8"/>
      <c r="G89" s="19" t="s">
        <v>4</v>
      </c>
      <c r="H89" s="88"/>
      <c r="I89" s="88"/>
      <c r="J89" s="19"/>
      <c r="K89" s="87" t="str">
        <f t="shared" si="5"/>
        <v/>
      </c>
      <c r="L89" s="87"/>
      <c r="M89" s="6" t="str">
        <f t="shared" si="7"/>
        <v/>
      </c>
      <c r="N89" s="19"/>
      <c r="O89" s="8"/>
      <c r="P89" s="88"/>
      <c r="Q89" s="88"/>
      <c r="R89" s="89" t="str">
        <f t="shared" si="8"/>
        <v/>
      </c>
      <c r="S89" s="89"/>
      <c r="T89" s="90" t="str">
        <f t="shared" si="9"/>
        <v/>
      </c>
      <c r="U89" s="90"/>
    </row>
    <row r="90" spans="2:21" x14ac:dyDescent="0.15">
      <c r="B90" s="19">
        <v>82</v>
      </c>
      <c r="C90" s="87" t="str">
        <f t="shared" si="6"/>
        <v/>
      </c>
      <c r="D90" s="87"/>
      <c r="E90" s="19"/>
      <c r="F90" s="8"/>
      <c r="G90" s="19" t="s">
        <v>4</v>
      </c>
      <c r="H90" s="88"/>
      <c r="I90" s="88"/>
      <c r="J90" s="19"/>
      <c r="K90" s="87" t="str">
        <f t="shared" si="5"/>
        <v/>
      </c>
      <c r="L90" s="87"/>
      <c r="M90" s="6" t="str">
        <f t="shared" si="7"/>
        <v/>
      </c>
      <c r="N90" s="19"/>
      <c r="O90" s="8"/>
      <c r="P90" s="88"/>
      <c r="Q90" s="88"/>
      <c r="R90" s="89" t="str">
        <f t="shared" si="8"/>
        <v/>
      </c>
      <c r="S90" s="89"/>
      <c r="T90" s="90" t="str">
        <f t="shared" si="9"/>
        <v/>
      </c>
      <c r="U90" s="90"/>
    </row>
    <row r="91" spans="2:21" x14ac:dyDescent="0.15">
      <c r="B91" s="19">
        <v>83</v>
      </c>
      <c r="C91" s="87" t="str">
        <f t="shared" si="6"/>
        <v/>
      </c>
      <c r="D91" s="87"/>
      <c r="E91" s="19"/>
      <c r="F91" s="8"/>
      <c r="G91" s="19" t="s">
        <v>4</v>
      </c>
      <c r="H91" s="88"/>
      <c r="I91" s="88"/>
      <c r="J91" s="19"/>
      <c r="K91" s="87" t="str">
        <f t="shared" si="5"/>
        <v/>
      </c>
      <c r="L91" s="87"/>
      <c r="M91" s="6" t="str">
        <f t="shared" si="7"/>
        <v/>
      </c>
      <c r="N91" s="19"/>
      <c r="O91" s="8"/>
      <c r="P91" s="88"/>
      <c r="Q91" s="88"/>
      <c r="R91" s="89" t="str">
        <f t="shared" si="8"/>
        <v/>
      </c>
      <c r="S91" s="89"/>
      <c r="T91" s="90" t="str">
        <f t="shared" si="9"/>
        <v/>
      </c>
      <c r="U91" s="90"/>
    </row>
    <row r="92" spans="2:21" x14ac:dyDescent="0.15">
      <c r="B92" s="19">
        <v>84</v>
      </c>
      <c r="C92" s="87" t="str">
        <f t="shared" si="6"/>
        <v/>
      </c>
      <c r="D92" s="87"/>
      <c r="E92" s="19"/>
      <c r="F92" s="8"/>
      <c r="G92" s="19" t="s">
        <v>3</v>
      </c>
      <c r="H92" s="88"/>
      <c r="I92" s="88"/>
      <c r="J92" s="19"/>
      <c r="K92" s="87" t="str">
        <f t="shared" si="5"/>
        <v/>
      </c>
      <c r="L92" s="87"/>
      <c r="M92" s="6" t="str">
        <f t="shared" si="7"/>
        <v/>
      </c>
      <c r="N92" s="19"/>
      <c r="O92" s="8"/>
      <c r="P92" s="88"/>
      <c r="Q92" s="88"/>
      <c r="R92" s="89" t="str">
        <f t="shared" si="8"/>
        <v/>
      </c>
      <c r="S92" s="89"/>
      <c r="T92" s="90" t="str">
        <f t="shared" si="9"/>
        <v/>
      </c>
      <c r="U92" s="90"/>
    </row>
    <row r="93" spans="2:21" x14ac:dyDescent="0.15">
      <c r="B93" s="19">
        <v>85</v>
      </c>
      <c r="C93" s="87" t="str">
        <f t="shared" si="6"/>
        <v/>
      </c>
      <c r="D93" s="87"/>
      <c r="E93" s="19"/>
      <c r="F93" s="8"/>
      <c r="G93" s="19" t="s">
        <v>4</v>
      </c>
      <c r="H93" s="88"/>
      <c r="I93" s="88"/>
      <c r="J93" s="19"/>
      <c r="K93" s="87" t="str">
        <f t="shared" si="5"/>
        <v/>
      </c>
      <c r="L93" s="87"/>
      <c r="M93" s="6" t="str">
        <f t="shared" si="7"/>
        <v/>
      </c>
      <c r="N93" s="19"/>
      <c r="O93" s="8"/>
      <c r="P93" s="88"/>
      <c r="Q93" s="88"/>
      <c r="R93" s="89" t="str">
        <f t="shared" si="8"/>
        <v/>
      </c>
      <c r="S93" s="89"/>
      <c r="T93" s="90" t="str">
        <f t="shared" si="9"/>
        <v/>
      </c>
      <c r="U93" s="90"/>
    </row>
    <row r="94" spans="2:21" x14ac:dyDescent="0.15">
      <c r="B94" s="19">
        <v>86</v>
      </c>
      <c r="C94" s="87" t="str">
        <f t="shared" si="6"/>
        <v/>
      </c>
      <c r="D94" s="87"/>
      <c r="E94" s="19"/>
      <c r="F94" s="8"/>
      <c r="G94" s="19" t="s">
        <v>3</v>
      </c>
      <c r="H94" s="88"/>
      <c r="I94" s="88"/>
      <c r="J94" s="19"/>
      <c r="K94" s="87" t="str">
        <f t="shared" si="5"/>
        <v/>
      </c>
      <c r="L94" s="87"/>
      <c r="M94" s="6" t="str">
        <f t="shared" si="7"/>
        <v/>
      </c>
      <c r="N94" s="19"/>
      <c r="O94" s="8"/>
      <c r="P94" s="88"/>
      <c r="Q94" s="88"/>
      <c r="R94" s="89" t="str">
        <f t="shared" si="8"/>
        <v/>
      </c>
      <c r="S94" s="89"/>
      <c r="T94" s="90" t="str">
        <f t="shared" si="9"/>
        <v/>
      </c>
      <c r="U94" s="90"/>
    </row>
    <row r="95" spans="2:21" x14ac:dyDescent="0.15">
      <c r="B95" s="19">
        <v>87</v>
      </c>
      <c r="C95" s="87" t="str">
        <f t="shared" si="6"/>
        <v/>
      </c>
      <c r="D95" s="87"/>
      <c r="E95" s="19"/>
      <c r="F95" s="8"/>
      <c r="G95" s="19" t="s">
        <v>4</v>
      </c>
      <c r="H95" s="88"/>
      <c r="I95" s="88"/>
      <c r="J95" s="19"/>
      <c r="K95" s="87" t="str">
        <f t="shared" si="5"/>
        <v/>
      </c>
      <c r="L95" s="87"/>
      <c r="M95" s="6" t="str">
        <f t="shared" si="7"/>
        <v/>
      </c>
      <c r="N95" s="19"/>
      <c r="O95" s="8"/>
      <c r="P95" s="88"/>
      <c r="Q95" s="88"/>
      <c r="R95" s="89" t="str">
        <f t="shared" si="8"/>
        <v/>
      </c>
      <c r="S95" s="89"/>
      <c r="T95" s="90" t="str">
        <f t="shared" si="9"/>
        <v/>
      </c>
      <c r="U95" s="90"/>
    </row>
    <row r="96" spans="2:21" x14ac:dyDescent="0.15">
      <c r="B96" s="19">
        <v>88</v>
      </c>
      <c r="C96" s="87" t="str">
        <f t="shared" si="6"/>
        <v/>
      </c>
      <c r="D96" s="87"/>
      <c r="E96" s="19"/>
      <c r="F96" s="8"/>
      <c r="G96" s="19" t="s">
        <v>3</v>
      </c>
      <c r="H96" s="88"/>
      <c r="I96" s="88"/>
      <c r="J96" s="19"/>
      <c r="K96" s="87" t="str">
        <f t="shared" si="5"/>
        <v/>
      </c>
      <c r="L96" s="87"/>
      <c r="M96" s="6" t="str">
        <f t="shared" si="7"/>
        <v/>
      </c>
      <c r="N96" s="19"/>
      <c r="O96" s="8"/>
      <c r="P96" s="88"/>
      <c r="Q96" s="88"/>
      <c r="R96" s="89" t="str">
        <f t="shared" si="8"/>
        <v/>
      </c>
      <c r="S96" s="89"/>
      <c r="T96" s="90" t="str">
        <f t="shared" si="9"/>
        <v/>
      </c>
      <c r="U96" s="90"/>
    </row>
    <row r="97" spans="2:21" x14ac:dyDescent="0.15">
      <c r="B97" s="19">
        <v>89</v>
      </c>
      <c r="C97" s="87" t="str">
        <f t="shared" si="6"/>
        <v/>
      </c>
      <c r="D97" s="87"/>
      <c r="E97" s="19"/>
      <c r="F97" s="8"/>
      <c r="G97" s="19" t="s">
        <v>4</v>
      </c>
      <c r="H97" s="88"/>
      <c r="I97" s="88"/>
      <c r="J97" s="19"/>
      <c r="K97" s="87" t="str">
        <f t="shared" si="5"/>
        <v/>
      </c>
      <c r="L97" s="87"/>
      <c r="M97" s="6" t="str">
        <f t="shared" si="7"/>
        <v/>
      </c>
      <c r="N97" s="19"/>
      <c r="O97" s="8"/>
      <c r="P97" s="88"/>
      <c r="Q97" s="88"/>
      <c r="R97" s="89" t="str">
        <f t="shared" si="8"/>
        <v/>
      </c>
      <c r="S97" s="89"/>
      <c r="T97" s="90" t="str">
        <f t="shared" si="9"/>
        <v/>
      </c>
      <c r="U97" s="90"/>
    </row>
    <row r="98" spans="2:21" x14ac:dyDescent="0.15">
      <c r="B98" s="19">
        <v>90</v>
      </c>
      <c r="C98" s="87" t="str">
        <f t="shared" si="6"/>
        <v/>
      </c>
      <c r="D98" s="87"/>
      <c r="E98" s="19"/>
      <c r="F98" s="8"/>
      <c r="G98" s="19" t="s">
        <v>3</v>
      </c>
      <c r="H98" s="88"/>
      <c r="I98" s="88"/>
      <c r="J98" s="19"/>
      <c r="K98" s="87" t="str">
        <f t="shared" si="5"/>
        <v/>
      </c>
      <c r="L98" s="87"/>
      <c r="M98" s="6" t="str">
        <f t="shared" si="7"/>
        <v/>
      </c>
      <c r="N98" s="19"/>
      <c r="O98" s="8"/>
      <c r="P98" s="88"/>
      <c r="Q98" s="88"/>
      <c r="R98" s="89" t="str">
        <f t="shared" si="8"/>
        <v/>
      </c>
      <c r="S98" s="89"/>
      <c r="T98" s="90" t="str">
        <f t="shared" si="9"/>
        <v/>
      </c>
      <c r="U98" s="90"/>
    </row>
    <row r="99" spans="2:21" x14ac:dyDescent="0.15">
      <c r="B99" s="19">
        <v>91</v>
      </c>
      <c r="C99" s="87" t="str">
        <f t="shared" si="6"/>
        <v/>
      </c>
      <c r="D99" s="87"/>
      <c r="E99" s="19"/>
      <c r="F99" s="8"/>
      <c r="G99" s="19" t="s">
        <v>4</v>
      </c>
      <c r="H99" s="88"/>
      <c r="I99" s="88"/>
      <c r="J99" s="19"/>
      <c r="K99" s="87" t="str">
        <f t="shared" si="5"/>
        <v/>
      </c>
      <c r="L99" s="87"/>
      <c r="M99" s="6" t="str">
        <f t="shared" si="7"/>
        <v/>
      </c>
      <c r="N99" s="19"/>
      <c r="O99" s="8"/>
      <c r="P99" s="88"/>
      <c r="Q99" s="88"/>
      <c r="R99" s="89" t="str">
        <f t="shared" si="8"/>
        <v/>
      </c>
      <c r="S99" s="89"/>
      <c r="T99" s="90" t="str">
        <f t="shared" si="9"/>
        <v/>
      </c>
      <c r="U99" s="90"/>
    </row>
    <row r="100" spans="2:21" x14ac:dyDescent="0.15">
      <c r="B100" s="19">
        <v>92</v>
      </c>
      <c r="C100" s="87" t="str">
        <f t="shared" si="6"/>
        <v/>
      </c>
      <c r="D100" s="87"/>
      <c r="E100" s="19"/>
      <c r="F100" s="8"/>
      <c r="G100" s="19" t="s">
        <v>4</v>
      </c>
      <c r="H100" s="88"/>
      <c r="I100" s="88"/>
      <c r="J100" s="19"/>
      <c r="K100" s="87" t="str">
        <f t="shared" si="5"/>
        <v/>
      </c>
      <c r="L100" s="87"/>
      <c r="M100" s="6" t="str">
        <f t="shared" si="7"/>
        <v/>
      </c>
      <c r="N100" s="19"/>
      <c r="O100" s="8"/>
      <c r="P100" s="88"/>
      <c r="Q100" s="88"/>
      <c r="R100" s="89" t="str">
        <f t="shared" si="8"/>
        <v/>
      </c>
      <c r="S100" s="89"/>
      <c r="T100" s="90" t="str">
        <f t="shared" si="9"/>
        <v/>
      </c>
      <c r="U100" s="90"/>
    </row>
    <row r="101" spans="2:21" x14ac:dyDescent="0.15">
      <c r="B101" s="19">
        <v>93</v>
      </c>
      <c r="C101" s="87" t="str">
        <f t="shared" si="6"/>
        <v/>
      </c>
      <c r="D101" s="87"/>
      <c r="E101" s="19"/>
      <c r="F101" s="8"/>
      <c r="G101" s="19" t="s">
        <v>3</v>
      </c>
      <c r="H101" s="88"/>
      <c r="I101" s="88"/>
      <c r="J101" s="19"/>
      <c r="K101" s="87" t="str">
        <f t="shared" si="5"/>
        <v/>
      </c>
      <c r="L101" s="87"/>
      <c r="M101" s="6" t="str">
        <f t="shared" si="7"/>
        <v/>
      </c>
      <c r="N101" s="19"/>
      <c r="O101" s="8"/>
      <c r="P101" s="88"/>
      <c r="Q101" s="88"/>
      <c r="R101" s="89" t="str">
        <f t="shared" si="8"/>
        <v/>
      </c>
      <c r="S101" s="89"/>
      <c r="T101" s="90" t="str">
        <f t="shared" si="9"/>
        <v/>
      </c>
      <c r="U101" s="90"/>
    </row>
    <row r="102" spans="2:21" x14ac:dyDescent="0.15">
      <c r="B102" s="19">
        <v>94</v>
      </c>
      <c r="C102" s="87" t="str">
        <f t="shared" si="6"/>
        <v/>
      </c>
      <c r="D102" s="87"/>
      <c r="E102" s="19"/>
      <c r="F102" s="8"/>
      <c r="G102" s="19" t="s">
        <v>3</v>
      </c>
      <c r="H102" s="88"/>
      <c r="I102" s="88"/>
      <c r="J102" s="19"/>
      <c r="K102" s="87" t="str">
        <f t="shared" si="5"/>
        <v/>
      </c>
      <c r="L102" s="87"/>
      <c r="M102" s="6" t="str">
        <f t="shared" si="7"/>
        <v/>
      </c>
      <c r="N102" s="19"/>
      <c r="O102" s="8"/>
      <c r="P102" s="88"/>
      <c r="Q102" s="88"/>
      <c r="R102" s="89" t="str">
        <f t="shared" si="8"/>
        <v/>
      </c>
      <c r="S102" s="89"/>
      <c r="T102" s="90" t="str">
        <f t="shared" si="9"/>
        <v/>
      </c>
      <c r="U102" s="90"/>
    </row>
    <row r="103" spans="2:21" x14ac:dyDescent="0.15">
      <c r="B103" s="19">
        <v>95</v>
      </c>
      <c r="C103" s="87" t="str">
        <f t="shared" si="6"/>
        <v/>
      </c>
      <c r="D103" s="87"/>
      <c r="E103" s="19"/>
      <c r="F103" s="8"/>
      <c r="G103" s="19" t="s">
        <v>3</v>
      </c>
      <c r="H103" s="88"/>
      <c r="I103" s="88"/>
      <c r="J103" s="19"/>
      <c r="K103" s="87" t="str">
        <f t="shared" si="5"/>
        <v/>
      </c>
      <c r="L103" s="87"/>
      <c r="M103" s="6" t="str">
        <f t="shared" si="7"/>
        <v/>
      </c>
      <c r="N103" s="19"/>
      <c r="O103" s="8"/>
      <c r="P103" s="88"/>
      <c r="Q103" s="88"/>
      <c r="R103" s="89" t="str">
        <f t="shared" si="8"/>
        <v/>
      </c>
      <c r="S103" s="89"/>
      <c r="T103" s="90" t="str">
        <f t="shared" si="9"/>
        <v/>
      </c>
      <c r="U103" s="90"/>
    </row>
    <row r="104" spans="2:21" x14ac:dyDescent="0.15">
      <c r="B104" s="19">
        <v>96</v>
      </c>
      <c r="C104" s="87" t="str">
        <f t="shared" si="6"/>
        <v/>
      </c>
      <c r="D104" s="87"/>
      <c r="E104" s="19"/>
      <c r="F104" s="8"/>
      <c r="G104" s="19" t="s">
        <v>4</v>
      </c>
      <c r="H104" s="88"/>
      <c r="I104" s="88"/>
      <c r="J104" s="19"/>
      <c r="K104" s="87" t="str">
        <f t="shared" si="5"/>
        <v/>
      </c>
      <c r="L104" s="87"/>
      <c r="M104" s="6" t="str">
        <f t="shared" si="7"/>
        <v/>
      </c>
      <c r="N104" s="19"/>
      <c r="O104" s="8"/>
      <c r="P104" s="88"/>
      <c r="Q104" s="88"/>
      <c r="R104" s="89" t="str">
        <f t="shared" si="8"/>
        <v/>
      </c>
      <c r="S104" s="89"/>
      <c r="T104" s="90" t="str">
        <f t="shared" si="9"/>
        <v/>
      </c>
      <c r="U104" s="90"/>
    </row>
    <row r="105" spans="2:21" x14ac:dyDescent="0.15">
      <c r="B105" s="19">
        <v>97</v>
      </c>
      <c r="C105" s="87" t="str">
        <f t="shared" si="6"/>
        <v/>
      </c>
      <c r="D105" s="87"/>
      <c r="E105" s="19"/>
      <c r="F105" s="8"/>
      <c r="G105" s="19" t="s">
        <v>3</v>
      </c>
      <c r="H105" s="88"/>
      <c r="I105" s="88"/>
      <c r="J105" s="19"/>
      <c r="K105" s="87" t="str">
        <f t="shared" si="5"/>
        <v/>
      </c>
      <c r="L105" s="87"/>
      <c r="M105" s="6" t="str">
        <f t="shared" si="7"/>
        <v/>
      </c>
      <c r="N105" s="19"/>
      <c r="O105" s="8"/>
      <c r="P105" s="88"/>
      <c r="Q105" s="88"/>
      <c r="R105" s="89" t="str">
        <f t="shared" si="8"/>
        <v/>
      </c>
      <c r="S105" s="89"/>
      <c r="T105" s="90" t="str">
        <f t="shared" si="9"/>
        <v/>
      </c>
      <c r="U105" s="90"/>
    </row>
    <row r="106" spans="2:21" x14ac:dyDescent="0.15">
      <c r="B106" s="19">
        <v>98</v>
      </c>
      <c r="C106" s="87" t="str">
        <f t="shared" si="6"/>
        <v/>
      </c>
      <c r="D106" s="87"/>
      <c r="E106" s="19"/>
      <c r="F106" s="8"/>
      <c r="G106" s="19" t="s">
        <v>4</v>
      </c>
      <c r="H106" s="88"/>
      <c r="I106" s="88"/>
      <c r="J106" s="19"/>
      <c r="K106" s="87" t="str">
        <f t="shared" si="5"/>
        <v/>
      </c>
      <c r="L106" s="87"/>
      <c r="M106" s="6" t="str">
        <f t="shared" si="7"/>
        <v/>
      </c>
      <c r="N106" s="19"/>
      <c r="O106" s="8"/>
      <c r="P106" s="88"/>
      <c r="Q106" s="88"/>
      <c r="R106" s="89" t="str">
        <f t="shared" si="8"/>
        <v/>
      </c>
      <c r="S106" s="89"/>
      <c r="T106" s="90" t="str">
        <f t="shared" si="9"/>
        <v/>
      </c>
      <c r="U106" s="90"/>
    </row>
    <row r="107" spans="2:21" x14ac:dyDescent="0.15">
      <c r="B107" s="19">
        <v>99</v>
      </c>
      <c r="C107" s="87" t="str">
        <f t="shared" si="6"/>
        <v/>
      </c>
      <c r="D107" s="87"/>
      <c r="E107" s="19"/>
      <c r="F107" s="8"/>
      <c r="G107" s="19" t="s">
        <v>4</v>
      </c>
      <c r="H107" s="88"/>
      <c r="I107" s="88"/>
      <c r="J107" s="19"/>
      <c r="K107" s="87" t="str">
        <f t="shared" si="5"/>
        <v/>
      </c>
      <c r="L107" s="87"/>
      <c r="M107" s="6" t="str">
        <f t="shared" si="7"/>
        <v/>
      </c>
      <c r="N107" s="19"/>
      <c r="O107" s="8"/>
      <c r="P107" s="88"/>
      <c r="Q107" s="88"/>
      <c r="R107" s="89" t="str">
        <f t="shared" si="8"/>
        <v/>
      </c>
      <c r="S107" s="89"/>
      <c r="T107" s="90" t="str">
        <f t="shared" si="9"/>
        <v/>
      </c>
      <c r="U107" s="90"/>
    </row>
    <row r="108" spans="2:21" x14ac:dyDescent="0.15">
      <c r="B108" s="19">
        <v>100</v>
      </c>
      <c r="C108" s="87" t="str">
        <f t="shared" si="6"/>
        <v/>
      </c>
      <c r="D108" s="87"/>
      <c r="E108" s="19"/>
      <c r="F108" s="8"/>
      <c r="G108" s="19" t="s">
        <v>3</v>
      </c>
      <c r="H108" s="88"/>
      <c r="I108" s="88"/>
      <c r="J108" s="19"/>
      <c r="K108" s="87" t="str">
        <f t="shared" si="5"/>
        <v/>
      </c>
      <c r="L108" s="87"/>
      <c r="M108" s="6" t="str">
        <f t="shared" si="7"/>
        <v/>
      </c>
      <c r="N108" s="19"/>
      <c r="O108" s="8"/>
      <c r="P108" s="88"/>
      <c r="Q108" s="88"/>
      <c r="R108" s="89" t="str">
        <f t="shared" si="8"/>
        <v/>
      </c>
      <c r="S108" s="89"/>
      <c r="T108" s="90" t="str">
        <f t="shared" si="9"/>
        <v/>
      </c>
      <c r="U108" s="90"/>
    </row>
    <row r="109" spans="2:21" x14ac:dyDescent="0.15">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9</vt:i4>
      </vt:variant>
    </vt:vector>
  </HeadingPairs>
  <TitlesOfParts>
    <vt:vector size="9" baseType="lpstr">
      <vt:lpstr>定数</vt:lpstr>
      <vt:lpstr>検証シート　FIB1.27</vt:lpstr>
      <vt:lpstr>検証シート　FIB1.5</vt:lpstr>
      <vt:lpstr>検証シート　FIB2.0</vt:lpstr>
      <vt:lpstr>画像</vt:lpstr>
      <vt:lpstr>my気づき</vt:lpstr>
      <vt:lpstr>検証終了通貨</vt:lpstr>
      <vt:lpstr>気づき例</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saoka</cp:lastModifiedBy>
  <cp:revision/>
  <cp:lastPrinted>2015-07-15T10:17:15Z</cp:lastPrinted>
  <dcterms:created xsi:type="dcterms:W3CDTF">2013-10-09T23:04:08Z</dcterms:created>
  <dcterms:modified xsi:type="dcterms:W3CDTF">2020-09-16T13:17:14Z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